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705" tabRatio="698" activeTab="6"/>
  </bookViews>
  <sheets>
    <sheet name="Cân đối QT" sheetId="1" r:id="rId1"/>
    <sheet name="48.QTNSĐP (HĐND)" sheetId="2" r:id="rId2"/>
    <sheet name="49.QTthu chi tỉnh" sheetId="3" r:id="rId3"/>
    <sheet name="50.Toàn tỉnh" sheetId="4" r:id="rId4"/>
    <sheet name="Biểu 51" sheetId="5" r:id="rId5"/>
    <sheet name="Biểu 52" sheetId="6" r:id="rId6"/>
    <sheet name="Biểu 53" sheetId="7" r:id="rId7"/>
    <sheet name="Sheet4"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#REF!</definedName>
    <definedName name="ADP">#REF!</definedName>
    <definedName name="AKHAC">#REF!</definedName>
    <definedName name="ALTINH">#REF!</definedName>
    <definedName name="ANN">#REF!</definedName>
    <definedName name="ANQD">#REF!</definedName>
    <definedName name="ANQQH" localSheetId="5">'[2]Dt 2001'!#REF!</definedName>
    <definedName name="ANQQH">'[2]Dt 2001'!#REF!</definedName>
    <definedName name="ANSNN" localSheetId="5">'[2]Dt 2001'!#REF!</definedName>
    <definedName name="ANSNN">'[2]Dt 2001'!#REF!</definedName>
    <definedName name="ANSNNxnk" localSheetId="5">'[2]Dt 2001'!#REF!</definedName>
    <definedName name="ANSNNxnk">'[2]Dt 2001'!#REF!</definedName>
    <definedName name="Anguon" localSheetId="5">'[2]Dt 2001'!#REF!</definedName>
    <definedName name="Anguon">'[2]Dt 2001'!#REF!</definedName>
    <definedName name="APC" localSheetId="5">'[2]Dt 2001'!#REF!</definedName>
    <definedName name="APC">'[2]Dt 2001'!#REF!</definedName>
    <definedName name="ATW">#REF!</definedName>
    <definedName name="Can_doi">#REF!</definedName>
    <definedName name="DNNN">#REF!</definedName>
    <definedName name="e">#REF!</definedName>
    <definedName name="Khac">#REF!</definedName>
    <definedName name="Khong_can_doi">#REF!</definedName>
    <definedName name="NQD">#REF!</definedName>
    <definedName name="NQQH" localSheetId="5">'[2]Dt 2001'!#REF!</definedName>
    <definedName name="NQQH">'[2]Dt 2001'!#REF!</definedName>
    <definedName name="NSNN" localSheetId="5">'[2]Dt 2001'!#REF!</definedName>
    <definedName name="NSNN">'[2]Dt 2001'!#REF!</definedName>
    <definedName name="PC" localSheetId="5">'[2]Dt 2001'!#REF!</definedName>
    <definedName name="PC">'[2]Dt 2001'!#REF!</definedName>
    <definedName name="_xlnm.Print_Area" localSheetId="4">'Biểu 51'!$A$1:$E$44</definedName>
    <definedName name="_xlnm.Print_Area" localSheetId="5">'Biểu 52'!$A$1:$G$56</definedName>
    <definedName name="_xlnm.Print_Area" localSheetId="6">'Biểu 53'!$A$1:$K$48</definedName>
    <definedName name="PRINT_AREA_MI" localSheetId="5">#REF!</definedName>
    <definedName name="PRINT_AREA_MI">#REF!</definedName>
    <definedName name="_xlnm.Print_Titles" localSheetId="3">'50.Toàn tỉnh'!$6:$9</definedName>
    <definedName name="_xlnm.Print_Titles" localSheetId="4">'Biểu 51'!$8:$9</definedName>
    <definedName name="_xlnm.Print_Titles" localSheetId="5">'Biểu 52'!$7:$8</definedName>
    <definedName name="_xlnm.Print_Titles" localSheetId="6">'Biểu 53'!$8:$12</definedName>
    <definedName name="Phan_cap">#REF!</definedName>
    <definedName name="Phi_le_phi">#REF!</definedName>
    <definedName name="q6160102">#REF!</definedName>
    <definedName name="q6160103">#REF!</definedName>
    <definedName name="q6160104">#REF!</definedName>
    <definedName name="q6160200">#REF!</definedName>
    <definedName name="q6160400">#REF!</definedName>
    <definedName name="q6160500">#REF!</definedName>
    <definedName name="q6160600">#REF!</definedName>
    <definedName name="q6160700">#REF!</definedName>
    <definedName name="tpngoaite">#REF!</definedName>
    <definedName name="TW">#REF!</definedName>
  </definedNames>
  <calcPr fullCalcOnLoad="1"/>
</workbook>
</file>

<file path=xl/comments3.xml><?xml version="1.0" encoding="utf-8"?>
<comments xmlns="http://schemas.openxmlformats.org/spreadsheetml/2006/main">
  <authors>
    <author>Hang</author>
  </authors>
  <commentList>
    <comment ref="D18" authorId="0">
      <text>
        <r>
          <rPr>
            <b/>
            <sz val="9"/>
            <rFont val="Tahoma"/>
            <family val="2"/>
          </rPr>
          <t>Hang:</t>
        </r>
        <r>
          <rPr>
            <sz val="9"/>
            <rFont val="Tahoma"/>
            <family val="2"/>
          </rPr>
          <t xml:space="preserve">
chưa bao gồm chi trả nợ gốc 28.605.711.250 đồng
</t>
        </r>
      </text>
    </comment>
  </commentList>
</comments>
</file>

<file path=xl/comments4.xml><?xml version="1.0" encoding="utf-8"?>
<comments xmlns="http://schemas.openxmlformats.org/spreadsheetml/2006/main">
  <authors>
    <author>Windows User</author>
    <author>Author</author>
  </authors>
  <commentList>
    <comment ref="H93" authorId="0">
      <text>
        <r>
          <rPr>
            <b/>
            <sz val="9"/>
            <rFont val="Tahoma"/>
            <family val="2"/>
          </rPr>
          <t>Windows User:</t>
        </r>
        <r>
          <rPr>
            <sz val="9"/>
            <rFont val="Tahoma"/>
            <family val="2"/>
          </rPr>
          <t xml:space="preserve">
Trong đó 100 tỷ của Quỹ phát triển đất nộp để cấp cho quỹ đầu tư phát triển</t>
        </r>
      </text>
    </comment>
    <comment ref="F102" authorId="0">
      <text>
        <r>
          <rPr>
            <b/>
            <sz val="9"/>
            <rFont val="Tahoma"/>
            <family val="2"/>
          </rPr>
          <t>Windows User:</t>
        </r>
        <r>
          <rPr>
            <sz val="9"/>
            <rFont val="Tahoma"/>
            <family val="2"/>
          </rPr>
          <t xml:space="preserve">
tổng hợp chương thuộc đầu tư nước ngoài và mục 2049 </t>
        </r>
      </text>
    </comment>
    <comment ref="C124" authorId="1">
      <text>
        <r>
          <rPr>
            <b/>
            <sz val="9"/>
            <rFont val="Tahoma"/>
            <family val="2"/>
          </rPr>
          <t>Author:</t>
        </r>
        <r>
          <rPr>
            <sz val="9"/>
            <rFont val="Tahoma"/>
            <family val="2"/>
          </rPr>
          <t xml:space="preserve">
Bao gồm BS tiền lương 21.079 trđ</t>
        </r>
      </text>
    </comment>
    <comment ref="D124" authorId="1">
      <text>
        <r>
          <rPr>
            <b/>
            <sz val="9"/>
            <rFont val="Tahoma"/>
            <family val="2"/>
          </rPr>
          <t>Author:</t>
        </r>
        <r>
          <rPr>
            <sz val="9"/>
            <rFont val="Tahoma"/>
            <family val="2"/>
          </rPr>
          <t xml:space="preserve">
Bao gồm BS tiền lương 21.079 trđ</t>
        </r>
      </text>
    </comment>
  </commentList>
</comments>
</file>

<file path=xl/comments5.xml><?xml version="1.0" encoding="utf-8"?>
<comments xmlns="http://schemas.openxmlformats.org/spreadsheetml/2006/main">
  <authors>
    <author>Admin</author>
  </authors>
  <commentList>
    <comment ref="D32" authorId="0">
      <text>
        <r>
          <rPr>
            <b/>
            <sz val="9"/>
            <rFont val="Tahoma"/>
            <family val="2"/>
          </rPr>
          <t>Admin:</t>
        </r>
        <r>
          <rPr>
            <sz val="9"/>
            <rFont val="Tahoma"/>
            <family val="2"/>
          </rPr>
          <t xml:space="preserve">
VĐT: 158884,63245trđ; VSN: 27.216,367trđ</t>
        </r>
      </text>
    </comment>
  </commentList>
</comments>
</file>

<file path=xl/comments7.xml><?xml version="1.0" encoding="utf-8"?>
<comments xmlns="http://schemas.openxmlformats.org/spreadsheetml/2006/main">
  <authors>
    <author>Admin</author>
  </authors>
  <commentList>
    <comment ref="E38" authorId="0">
      <text>
        <r>
          <rPr>
            <b/>
            <sz val="9"/>
            <rFont val="Tahoma"/>
            <family val="2"/>
          </rPr>
          <t>Admin:</t>
        </r>
        <r>
          <rPr>
            <sz val="9"/>
            <rFont val="Tahoma"/>
            <family val="2"/>
          </rPr>
          <t xml:space="preserve">
Vốn ĐT: 29537,743trđ; vốn SN huyện: 108,243trđ; Vốn SN TW: 23 470trđ</t>
        </r>
      </text>
    </comment>
    <comment ref="H38" authorId="0">
      <text>
        <r>
          <rPr>
            <b/>
            <sz val="9"/>
            <rFont val="Tahoma"/>
            <family val="2"/>
          </rPr>
          <t>Admin:</t>
        </r>
        <r>
          <rPr>
            <sz val="9"/>
            <rFont val="Tahoma"/>
            <family val="2"/>
          </rPr>
          <t xml:space="preserve">
VốnTW: 33.585,322trđ (ĐT:10.518,066trđ, SN: 23.067,256trđ); Vốn ĐP: 89.193,108trđ (ĐT:89.079,865trđ, SN: 113,243).
NST: 55.591,639trđ(ĐT); NGH,X: 33.601,469 trđ trong đo SN 113,243trđ..</t>
        </r>
      </text>
    </comment>
    <comment ref="G38" authorId="0">
      <text>
        <r>
          <rPr>
            <b/>
            <sz val="9"/>
            <rFont val="Tahoma"/>
            <family val="2"/>
          </rPr>
          <t>Admin:</t>
        </r>
        <r>
          <rPr>
            <sz val="9"/>
            <rFont val="Tahoma"/>
            <family val="2"/>
          </rPr>
          <t xml:space="preserve">
VĐT:47065,012450trđ;
VSN: 4035,868trđ</t>
        </r>
      </text>
    </comment>
  </commentList>
</comments>
</file>

<file path=xl/sharedStrings.xml><?xml version="1.0" encoding="utf-8"?>
<sst xmlns="http://schemas.openxmlformats.org/spreadsheetml/2006/main" count="684" uniqueCount="422">
  <si>
    <t>Nội dung</t>
  </si>
  <si>
    <t>Dự toán</t>
  </si>
  <si>
    <t>NSĐP</t>
  </si>
  <si>
    <t>S</t>
  </si>
  <si>
    <t>T</t>
  </si>
  <si>
    <t>A</t>
  </si>
  <si>
    <t>B</t>
  </si>
  <si>
    <t>Thu nội địa</t>
  </si>
  <si>
    <t>Lệ phí trước bạ</t>
  </si>
  <si>
    <t>Thuế sử dụng đất nông nghiệp</t>
  </si>
  <si>
    <t>Thuế sử dụng đất phi nông nghiệp</t>
  </si>
  <si>
    <t>Thuế thu nhập cá nhân</t>
  </si>
  <si>
    <t>Thuế bảo vệ môi trường</t>
  </si>
  <si>
    <t>-</t>
  </si>
  <si>
    <t>Thu tiền cấp quyền khai thác khoáng sản</t>
  </si>
  <si>
    <t>Thu khác ngân sách</t>
  </si>
  <si>
    <t>I</t>
  </si>
  <si>
    <t>II</t>
  </si>
  <si>
    <t>III</t>
  </si>
  <si>
    <t>IV</t>
  </si>
  <si>
    <t>V</t>
  </si>
  <si>
    <t>C</t>
  </si>
  <si>
    <t>Chi đầu tư phát triển</t>
  </si>
  <si>
    <t>Chi đầu tư từ nguồn thu tiền sử dụng đất</t>
  </si>
  <si>
    <t>Chi đầu tư từ nguồn thu xổ số kiến thiết</t>
  </si>
  <si>
    <t>Chi thường xuyên</t>
  </si>
  <si>
    <t>Dự phòng ngân sách</t>
  </si>
  <si>
    <t>VI</t>
  </si>
  <si>
    <t>Trong đó:</t>
  </si>
  <si>
    <t>D</t>
  </si>
  <si>
    <t xml:space="preserve">Chi đầu tư phát triển </t>
  </si>
  <si>
    <t>Thu kết dư</t>
  </si>
  <si>
    <t>Thu bổ sung từ ngân sách cấp trên</t>
  </si>
  <si>
    <t>Bao gồm</t>
  </si>
  <si>
    <t>năm</t>
  </si>
  <si>
    <t>1=2+3</t>
  </si>
  <si>
    <t>Ngân</t>
  </si>
  <si>
    <t>sách</t>
  </si>
  <si>
    <t>huyện</t>
  </si>
  <si>
    <t>4=5+6</t>
  </si>
  <si>
    <t xml:space="preserve"> Chi khoa học và công nghệ</t>
  </si>
  <si>
    <t>cấp tỉnh</t>
  </si>
  <si>
    <t>địa</t>
  </si>
  <si>
    <t>phương</t>
  </si>
  <si>
    <t>Thu viện trợ</t>
  </si>
  <si>
    <t>Chi ngân sách</t>
  </si>
  <si>
    <t>Thu ngân sách được hưởng theo phân cấp</t>
  </si>
  <si>
    <t>7=4/1</t>
  </si>
  <si>
    <t>8=5/2</t>
  </si>
  <si>
    <t>9=6/3</t>
  </si>
  <si>
    <t>3=2/1</t>
  </si>
  <si>
    <t xml:space="preserve">Dự toán </t>
  </si>
  <si>
    <t>Tổng chi cân đối NSĐP</t>
  </si>
  <si>
    <t>CHI CÂN ĐỐI NGÂN SÁCH ĐỊA PHƯƠNG</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</si>
  <si>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</si>
  <si>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</si>
  <si>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</si>
  <si>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</si>
  <si>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Thực hiện</t>
  </si>
  <si>
    <t>Bội thu NSĐP</t>
  </si>
  <si>
    <t xml:space="preserve"> Chi giáo dục - đào tạo và dạy nghề</t>
  </si>
  <si>
    <t>Chi chuyển nguồn sang năm sau</t>
  </si>
  <si>
    <t>a</t>
  </si>
  <si>
    <t>b</t>
  </si>
  <si>
    <t>Thuế nhập khẩu</t>
  </si>
  <si>
    <t>Thuế xuất khẩu</t>
  </si>
  <si>
    <t>Chi trả nợ lãi các khoản do chính quyền địa phương vay</t>
  </si>
  <si>
    <t>Chi đầu tư cho các dự án</t>
  </si>
  <si>
    <t>Chi tạo nguồn, điều chỉnh tiền lương</t>
  </si>
  <si>
    <t>E</t>
  </si>
  <si>
    <t>Chi bổ sung cho ngân sách cấp dưới</t>
  </si>
  <si>
    <t>Chi khoa học và công nghệ</t>
  </si>
  <si>
    <t>Thu khác</t>
  </si>
  <si>
    <t>Đơn vị: Triệu đồng</t>
  </si>
  <si>
    <t>Tuyệt đối</t>
  </si>
  <si>
    <t>3=2-1</t>
  </si>
  <si>
    <t>4=2/1</t>
  </si>
  <si>
    <t>So sánh (%)</t>
  </si>
  <si>
    <t>Thu từ quỹ dự trữ tài chính</t>
  </si>
  <si>
    <t xml:space="preserve">  Chi giáo dục - đào tạo và dạy nghề</t>
  </si>
  <si>
    <t>Bổ sung có mục tiêu</t>
  </si>
  <si>
    <t xml:space="preserve">CHI CHUYỂN NGUỒN SANG NĂM SAU </t>
  </si>
  <si>
    <t>3=4+5</t>
  </si>
  <si>
    <t>Vay để bù đắp bội chi</t>
  </si>
  <si>
    <t>Vay để trả nợ gốc</t>
  </si>
  <si>
    <t>Từ nguồn vay để trả nợ gốc</t>
  </si>
  <si>
    <t xml:space="preserve">Chi bổ sung quỹ dự trữ tài chính </t>
  </si>
  <si>
    <t>Chi các chương trình mục tiêu quốc gia</t>
  </si>
  <si>
    <t>Chi các chương trình mục tiêu, nhiệm vụ</t>
  </si>
  <si>
    <t>Từ nguồn bội thu, tăng thu, tiết kiệm chi, kết dư ngân sách cấp tỉnh</t>
  </si>
  <si>
    <t>CHI CÂN ĐỐI NSĐP</t>
  </si>
  <si>
    <t>CHI CÁC CHƯƠNG TRÌNH MỤC TIÊU</t>
  </si>
  <si>
    <t>(Chi tiết theo từng chương trình mục tiêu, nhiệm vụ)</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</si>
  <si>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</si>
  <si>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</si>
  <si>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</si>
  <si>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</si>
  <si>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</si>
  <si>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</si>
  <si>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</si>
  <si>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</si>
  <si>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</si>
  <si>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</si>
  <si>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</si>
  <si>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</si>
  <si>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Biểu mẫu số 52</t>
  </si>
  <si>
    <t>Biểu mẫu số 53</t>
  </si>
  <si>
    <t>Biểu mẫu số 51</t>
  </si>
  <si>
    <t>Thu NSĐP hưởng theo phân cấp</t>
  </si>
  <si>
    <t>QUYẾT TOÁN</t>
  </si>
  <si>
    <t>Chi giáo dục - đào tạo và dạy nghề</t>
  </si>
  <si>
    <t>Chi đầu tư phát triển khác</t>
  </si>
  <si>
    <t>Trong đó: Chia theo lĩnh vực</t>
  </si>
  <si>
    <t>Trong đó: Chia theo nguồn vốn</t>
  </si>
  <si>
    <t>Chi khoa học và công nghệ (2)</t>
  </si>
  <si>
    <t>Nguồn thu ngân sách</t>
  </si>
  <si>
    <t>Nội dung (1)</t>
  </si>
  <si>
    <t xml:space="preserve">Chi trả nợ lãi các khoản do chính quyền địa phương vay </t>
  </si>
  <si>
    <t xml:space="preserve">  Chi khoa học và công nghệ </t>
  </si>
  <si>
    <t>G</t>
  </si>
  <si>
    <t xml:space="preserve">GHI CHI TIỀN BTGPMB NHÀ ĐẦU TƯ ỨNG TRƯỚC </t>
  </si>
  <si>
    <t>CHI NỘP NGÂN SÁCH CẤP TRÊN</t>
  </si>
  <si>
    <t>CHI TRẢ NỢ GỐC</t>
  </si>
  <si>
    <t>F</t>
  </si>
  <si>
    <t>BỘI THU/BỘI CHI NSĐP (bao gồm trả nợ dự án REII)</t>
  </si>
  <si>
    <t>Đ</t>
  </si>
  <si>
    <t xml:space="preserve">QUYẾT TOÁN CHI NGÂN SÁCH ĐỊA PHƯƠNG, CHI NGÂN SÁCH CẤP TỈNH </t>
  </si>
  <si>
    <t xml:space="preserve">Ngân sách cấp tỉnh </t>
  </si>
  <si>
    <t xml:space="preserve">Ngân sách huyện </t>
  </si>
  <si>
    <t>Chương trình MTQG Giảm nghèo bền vững giai đoạn 2016-2020</t>
  </si>
  <si>
    <t>Chương trình MTQG  Việc làm và dạy nghề</t>
  </si>
  <si>
    <t>Chương trình MTQG xây dựng nông thôn mới giai đoạn 2016-2020</t>
  </si>
  <si>
    <t>CHI BỔ SUNG CHO NGÂN SÁCH CẤP DƯỚI</t>
  </si>
  <si>
    <t xml:space="preserve"> </t>
  </si>
  <si>
    <t>TT</t>
  </si>
  <si>
    <t>Chi bổ sung quỹ dự trữ tài chính</t>
  </si>
  <si>
    <t xml:space="preserve">CHI BỔ SUNG CÂN ĐỐI CHO NGÂN SÁCH CẤP DƯỚI </t>
  </si>
  <si>
    <t xml:space="preserve">Trong đó: Chia theo nguồn vốn </t>
  </si>
  <si>
    <t>Chi nộp ngân sách cấp trên</t>
  </si>
  <si>
    <t xml:space="preserve">            Biểu mẫu số 48</t>
  </si>
  <si>
    <t>Biểu số 02</t>
  </si>
  <si>
    <t xml:space="preserve">                        Phụ lục số 6-Biểu số 44QT/ĐP</t>
  </si>
  <si>
    <t>Đơn vị: Đồng</t>
  </si>
  <si>
    <t>Đơn vị: đồng</t>
  </si>
  <si>
    <t>NỘI DUNG</t>
  </si>
  <si>
    <t>DỰ TOÁN TỈNH GIAO</t>
  </si>
  <si>
    <t>SO SÁNH</t>
  </si>
  <si>
    <t>DỰ TOÁN GIAO NĂM 2021</t>
  </si>
  <si>
    <t>TUYỆT ĐỐI</t>
  </si>
  <si>
    <t>TƯƠNG ĐỐI</t>
  </si>
  <si>
    <t>TW GIAO</t>
  </si>
  <si>
    <t>HĐND QĐ</t>
  </si>
  <si>
    <t>NĂM 2021</t>
  </si>
  <si>
    <t>4=3/1</t>
  </si>
  <si>
    <t>5=3/2</t>
  </si>
  <si>
    <t>Tổng thu NSNN trên địa bàn</t>
  </si>
  <si>
    <t>Thu nội địa (không kể thu từ dầu thô)</t>
  </si>
  <si>
    <t>Thu từ xuất khẩu nhập khẩu</t>
  </si>
  <si>
    <t>Thu huy động, đóng góp</t>
  </si>
  <si>
    <t>Các khoản ghi thu QL qua NS</t>
  </si>
  <si>
    <t>Tổng nguồn thu ngân sách địa phương</t>
  </si>
  <si>
    <t xml:space="preserve"> - Các khoản thu NSĐP hưởng  theo tỷ lệ</t>
  </si>
  <si>
    <t xml:space="preserve"> - Các khoản thu NSĐP hưởng  100%</t>
  </si>
  <si>
    <t>Bổ sung từ ngân sách TW</t>
  </si>
  <si>
    <t xml:space="preserve"> -Bổ sung cân đối</t>
  </si>
  <si>
    <t xml:space="preserve"> -Bổ sung có mục tiêu</t>
  </si>
  <si>
    <t>Thu từ quỹ dự trữ tài chính và thu hồi vốn của NSĐP</t>
  </si>
  <si>
    <t>Thu chuyển nguồn từ năm trước sang</t>
  </si>
  <si>
    <t>Tổng chi ngân sách địa phương</t>
  </si>
  <si>
    <t>Chi trả nợ lãi do chính quyền ĐP vay</t>
  </si>
  <si>
    <t>Chi bổ sung quỹ dự trữ TCĐP</t>
  </si>
  <si>
    <t>Chi các chương trình mục tiêu (đã phân bổ vào các lĩnh vực chi đầu tư và chi thường xuyên)</t>
  </si>
  <si>
    <t>Chi các chương trình mục tiêu quốc gia 
(Vốn đầu tư và vốn SN)</t>
  </si>
  <si>
    <t>Chi các chương trình mục tiêu, nhiệm vụ
 (đã phân bổ vào các lĩnh vực chi đầu tư và thường xuyên)</t>
  </si>
  <si>
    <t>Bội chi NSĐP/Bội thu NSĐP/Kết dư NSĐP</t>
  </si>
  <si>
    <t>Bội chi</t>
  </si>
  <si>
    <t>Bội thu</t>
  </si>
  <si>
    <t>Kết dư NSĐP</t>
  </si>
  <si>
    <t>Chi trả nợ gốc NSĐP</t>
  </si>
  <si>
    <t>Tổng số vay của NSĐP</t>
  </si>
  <si>
    <t>Vay lại của Chính phủ</t>
  </si>
  <si>
    <t>Tổng mức dư nợ vay cuối năm của NSĐP</t>
  </si>
  <si>
    <t>Nguồn làm lương</t>
  </si>
  <si>
    <t xml:space="preserve">       Ngày         tháng            năm 2018</t>
  </si>
  <si>
    <t xml:space="preserve">     Ngày      tháng       năm 2018</t>
  </si>
  <si>
    <t xml:space="preserve">         GIÁM ĐỐC SỞ TÀI CHÍNH</t>
  </si>
  <si>
    <t xml:space="preserve">           TM. UBND TỈNH</t>
  </si>
  <si>
    <t>(Ký tên và đóng dấu)</t>
  </si>
  <si>
    <t xml:space="preserve">                   (Ký tên và đóng dấu)</t>
  </si>
  <si>
    <t xml:space="preserve">            Biểu mẫu số 49</t>
  </si>
  <si>
    <t xml:space="preserve">QUYẾT TOÁN CÂN ĐỐI NGUỒN THU, CHI NGÂN SÁCH </t>
  </si>
  <si>
    <t>SO SÁNH (%)</t>
  </si>
  <si>
    <t>NGÂN SÁCH CẤP TỈNH</t>
  </si>
  <si>
    <t xml:space="preserve"> - Bổ sung cân đối ngân sách</t>
  </si>
  <si>
    <t xml:space="preserve"> - Bổ sung có mục tiêu</t>
  </si>
  <si>
    <t>Chi thuộc nhiệm vụ của ngân sách cấp tỉnh</t>
  </si>
  <si>
    <t>Số trả nợ gốc NSĐP</t>
  </si>
  <si>
    <t>NGÂN SÁCH HUYỆN</t>
  </si>
  <si>
    <t>Chi thuộc nhiệm vụ của ngân sách cấp huyện</t>
  </si>
  <si>
    <t xml:space="preserve"> Kết dư </t>
  </si>
  <si>
    <t xml:space="preserve">            Biểu mẫu số 50</t>
  </si>
  <si>
    <t>Dự toán năm</t>
  </si>
  <si>
    <t>Quyết toán năm</t>
  </si>
  <si>
    <t>Phân chia theo từng cấp ngân sách</t>
  </si>
  <si>
    <t>So sánh QT/DT (%)</t>
  </si>
  <si>
    <t xml:space="preserve">Cấp trên </t>
  </si>
  <si>
    <t>HĐND</t>
  </si>
  <si>
    <t>Thu NS TW</t>
  </si>
  <si>
    <t xml:space="preserve">Chia ra </t>
  </si>
  <si>
    <t>Cấp trên giao</t>
  </si>
  <si>
    <t>HĐND quyết định</t>
  </si>
  <si>
    <t>giao</t>
  </si>
  <si>
    <t>quyết định</t>
  </si>
  <si>
    <t>Thu NS cấp tỉnh</t>
  </si>
  <si>
    <t>Thu NS cấp huyện</t>
  </si>
  <si>
    <t>Thu NS cấp xã</t>
  </si>
  <si>
    <t>5=6+7+8</t>
  </si>
  <si>
    <t>9=3/1</t>
  </si>
  <si>
    <t>10=3/2</t>
  </si>
  <si>
    <t>TỔNG SỐ (A+B+C+D+E)</t>
  </si>
  <si>
    <t>(không kể thu chuyển giao giữa các cấp ngân sách và tín phiếu, trái phiếu của NSTW)</t>
  </si>
  <si>
    <t xml:space="preserve"> THU NGÂN SÁCH NHÀ NƯỚC</t>
  </si>
  <si>
    <t>1</t>
  </si>
  <si>
    <t>Thu từ khu vực DNNN do Trung ương quản lý</t>
  </si>
  <si>
    <t>1.1</t>
  </si>
  <si>
    <t>Thuế giá trị gia tăng</t>
  </si>
  <si>
    <t>1.2</t>
  </si>
  <si>
    <t>Thuế thu nhập doanh nghiệp</t>
  </si>
  <si>
    <t>1.3</t>
  </si>
  <si>
    <t>Thuế tiêu thu đặc biệt</t>
  </si>
  <si>
    <t>1.4</t>
  </si>
  <si>
    <t>Thuế tài nguyên</t>
  </si>
  <si>
    <t>2</t>
  </si>
  <si>
    <t>Thu từ khu vực DNNN do địa phương quản lý</t>
  </si>
  <si>
    <t>2.1</t>
  </si>
  <si>
    <t>2.2</t>
  </si>
  <si>
    <t>2.3</t>
  </si>
  <si>
    <t>2.4</t>
  </si>
  <si>
    <t>3</t>
  </si>
  <si>
    <t>Thu từ khu vực DN có vốn đầu tư nước ngoài</t>
  </si>
  <si>
    <t>3.1</t>
  </si>
  <si>
    <t>3.2</t>
  </si>
  <si>
    <t>3.3</t>
  </si>
  <si>
    <t>3.4</t>
  </si>
  <si>
    <t>3.5</t>
  </si>
  <si>
    <t>Tiền thuê mặt đất, mặt nước</t>
  </si>
  <si>
    <t>4</t>
  </si>
  <si>
    <t>Thu từ khu vực kinh tế ngoài quốc doanh</t>
  </si>
  <si>
    <t>4.1</t>
  </si>
  <si>
    <t>4.2</t>
  </si>
  <si>
    <t>4.3</t>
  </si>
  <si>
    <t>4.4</t>
  </si>
  <si>
    <t xml:space="preserve">Thu từ doanh nghiệp dân doanh </t>
  </si>
  <si>
    <t>a1</t>
  </si>
  <si>
    <t>a2</t>
  </si>
  <si>
    <t>a3</t>
  </si>
  <si>
    <t>a4</t>
  </si>
  <si>
    <t xml:space="preserve">Thu từ cá nhân sản xuất, kinh doanh hàng hoá, dịch vụ </t>
  </si>
  <si>
    <t>b1</t>
  </si>
  <si>
    <t>b2</t>
  </si>
  <si>
    <t>b3</t>
  </si>
  <si>
    <t>b4</t>
  </si>
  <si>
    <t>5</t>
  </si>
  <si>
    <t>6</t>
  </si>
  <si>
    <t>7</t>
  </si>
  <si>
    <t>8</t>
  </si>
  <si>
    <t>9</t>
  </si>
  <si>
    <t>Trong đó: -Thu từ hàng hóa nhập khẩu</t>
  </si>
  <si>
    <t xml:space="preserve">                  -Thu từ hàng hóa sản xuất trong nước</t>
  </si>
  <si>
    <t>10</t>
  </si>
  <si>
    <t>Phí, lệ phí</t>
  </si>
  <si>
    <t>Bao gồm: -Phí, lệ phí do cơ quan nhà nước trung ương thu</t>
  </si>
  <si>
    <t xml:space="preserve">                 -Phí, lệ phí do cơ quan nhà nước địa phương thu</t>
  </si>
  <si>
    <t>Trong đó: Phí bảo vệ môi trường đối với khai thác kháng sản</t>
  </si>
  <si>
    <t>11</t>
  </si>
  <si>
    <t>Trong đó: -Thu do cơ quan, tổ chức, đơn vị thuộc TW quản lý</t>
  </si>
  <si>
    <t xml:space="preserve"> -Thu do cơ quan, tổ chức, đơn vị thuộc địa phương quản lý</t>
  </si>
  <si>
    <t xml:space="preserve"> +Tiền sử dụng đất GTGC theo khoản đã ứng BTGPMB theo quy định</t>
  </si>
  <si>
    <t>12</t>
  </si>
  <si>
    <t xml:space="preserve"> +Tiền thuê đất GTGC theo khoản đã ứng BTGPMB theo quy định</t>
  </si>
  <si>
    <t>Thu từ bán tài sản nhà nước</t>
  </si>
  <si>
    <t>Trong đó: -Do trung ương</t>
  </si>
  <si>
    <t xml:space="preserve">                    -Do địa phương</t>
  </si>
  <si>
    <t>14</t>
  </si>
  <si>
    <t>Thu từ bán tài sản được xác lập quyền sở hữu của nhà nước</t>
  </si>
  <si>
    <t>Trong đó: - Do trung ương xử lý</t>
  </si>
  <si>
    <t xml:space="preserve">                   -Do địa phương xử lý</t>
  </si>
  <si>
    <t>15</t>
  </si>
  <si>
    <t>Thu tiền cho thuê và bán nhà ở thuộc sở hữu nhà nước</t>
  </si>
  <si>
    <t>16</t>
  </si>
  <si>
    <t>16.1</t>
  </si>
  <si>
    <t>Thu tiền phạt chậm nộp</t>
  </si>
  <si>
    <t>16.2</t>
  </si>
  <si>
    <t>Thu tiền phạt</t>
  </si>
  <si>
    <t>16.3</t>
  </si>
  <si>
    <t>Thu phạt ATGT (không kể phạt ATGT tại xã)</t>
  </si>
  <si>
    <t>16.4</t>
  </si>
  <si>
    <t>Thu tịch thu</t>
  </si>
  <si>
    <t>16.5</t>
  </si>
  <si>
    <t>Thu tiền bán hàng hoá vật tư dự trữ</t>
  </si>
  <si>
    <t>16.6</t>
  </si>
  <si>
    <t>Thu bán tài sản</t>
  </si>
  <si>
    <t>16.7</t>
  </si>
  <si>
    <t>Thu tiền bảo vệ và phát triển đất trồng lúa</t>
  </si>
  <si>
    <t>16.8</t>
  </si>
  <si>
    <t>Thu thanh lý nhà làm việc</t>
  </si>
  <si>
    <t>16.9</t>
  </si>
  <si>
    <t>Thu tiền cho thuê quầy bán hàng</t>
  </si>
  <si>
    <t>16.10</t>
  </si>
  <si>
    <t>Thu hồi các khoản chi năm trước</t>
  </si>
  <si>
    <t>16.11</t>
  </si>
  <si>
    <t xml:space="preserve">Thu khác còn lại </t>
  </si>
  <si>
    <t>17</t>
  </si>
  <si>
    <t>Trong đó: -Giấy phép do trung ương cấp</t>
  </si>
  <si>
    <t xml:space="preserve">                  -Giấy phép do UBND cấp tỉnh cấp</t>
  </si>
  <si>
    <t>18</t>
  </si>
  <si>
    <t>Thu từ quỹ đất công ích và thu hoa lợi công sản</t>
  </si>
  <si>
    <t>18.1</t>
  </si>
  <si>
    <t>Thu từ quỹ đất công ích và đất công (xã)</t>
  </si>
  <si>
    <t>Tr.đó: Thu hỗ trợ khi nhà nước thu hồi đất theo chế độ quy định</t>
  </si>
  <si>
    <t>18.2</t>
  </si>
  <si>
    <t>Thu tiền cho thuê quầy bán hàng, bán tài sản</t>
  </si>
  <si>
    <t>18.3</t>
  </si>
  <si>
    <t>Thu phạt ATGT tại xã</t>
  </si>
  <si>
    <t>18.4</t>
  </si>
  <si>
    <t>Thu hồi khoản chi năm trước (xã)</t>
  </si>
  <si>
    <t>18.5</t>
  </si>
  <si>
    <t>Thu phạt, tịch thu (xã)</t>
  </si>
  <si>
    <t>18.6</t>
  </si>
  <si>
    <t>Thu khác (xã)</t>
  </si>
  <si>
    <t>Thu cổ tức và lợi nhuận sau thuế</t>
  </si>
  <si>
    <t>Thu từ hoạt động xổ số kiến thiết (kể cả xổ số điện toán)</t>
  </si>
  <si>
    <t>Thu hải quan</t>
  </si>
  <si>
    <t>Thuế tiêu thụ đặc biệt hàng khập khẩu</t>
  </si>
  <si>
    <t>Thuế giái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</si>
  <si>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</si>
  <si>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</si>
  <si>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</si>
  <si>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</si>
  <si>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Các khoản huy động, đóng góp</t>
  </si>
  <si>
    <t>Các khoản huy động đóng góp xây dựng cơ sở hạ tầng</t>
  </si>
  <si>
    <t>Các khoản huy động đóng góp khác</t>
  </si>
  <si>
    <t>Thu hồi vốn của Nhà nước và thu từ quỹ dự trữ tài chính</t>
  </si>
  <si>
    <t>Thu hồi vốn của Nhà nước nộp ngân sách</t>
  </si>
  <si>
    <t>Thu từ các khoản cho vay của ngân sách</t>
  </si>
  <si>
    <t>Thu nợ gốc cho vay</t>
  </si>
  <si>
    <t>Thu lãi cho vay</t>
  </si>
  <si>
    <t>VAY CỦA NGÂN SÁCH ĐỊA PHƯƠNG</t>
  </si>
  <si>
    <t>Vay bù đắp bội chi NSĐP</t>
  </si>
  <si>
    <t>Vay trong nước</t>
  </si>
  <si>
    <t>Vay từ nguồn Chính phủ vay ngoài nước</t>
  </si>
  <si>
    <t>Vay để trả nợ gốc vay</t>
  </si>
  <si>
    <t>Vay lại từ nguồn Chính phủ vay ngoài nước</t>
  </si>
  <si>
    <t>THU CHUYỂN GIAO NGÂN SÁCH</t>
  </si>
  <si>
    <t>Thu bổ sung từ ngân sách cấp trêm</t>
  </si>
  <si>
    <t>Bổ sung cân đối ngân sách</t>
  </si>
  <si>
    <t>Bổ sung có mục tiêu bằng vốn vay nợ nước ngoài</t>
  </si>
  <si>
    <t>Bổ sung có mục tiêu bằng vốn viện trợ không hoàn lại</t>
  </si>
  <si>
    <t>Bổ sung có mục tiêu bằng vốn trong nước</t>
  </si>
  <si>
    <t>Thu từ ngân sách cấp dưới nộp lên</t>
  </si>
  <si>
    <t>THU CHUYỂN NGUỒN</t>
  </si>
  <si>
    <t>THU KẾT DƯ NGÂN SÁCH</t>
  </si>
  <si>
    <t>PHẦN THU</t>
  </si>
  <si>
    <t>TỔNG</t>
  </si>
  <si>
    <t>THU NS</t>
  </si>
  <si>
    <t>PHẦN CHI</t>
  </si>
  <si>
    <t>CHI NS</t>
  </si>
  <si>
    <t>SỐ</t>
  </si>
  <si>
    <t>CẤP TỈNH</t>
  </si>
  <si>
    <t>CẤP HUYỆN</t>
  </si>
  <si>
    <t>CẤP XÃ</t>
  </si>
  <si>
    <t>TỔNG SỐ THU</t>
  </si>
  <si>
    <t>TỔNG SỐ CHI</t>
  </si>
  <si>
    <t>A. Tổng thu cân đối NS</t>
  </si>
  <si>
    <t>A.Tổng số chi cân đối NS</t>
  </si>
  <si>
    <t>1. Các khoản thu phân chia tỷ lệ</t>
  </si>
  <si>
    <t>1.Chi đầu tư phát triển</t>
  </si>
  <si>
    <t>2. Các khoản thu NSĐP hưởng 100%</t>
  </si>
  <si>
    <t>2.Chi trả nợ lãi, phí tiền vay</t>
  </si>
  <si>
    <t>3. Thu từ ngân sách cấp dưới nộp lên</t>
  </si>
  <si>
    <t>3.Chi thường xuyên</t>
  </si>
  <si>
    <t>4. Thu kết dư năm trước</t>
  </si>
  <si>
    <t>4.Chi bổ sung quỹ dự trữ tài chính</t>
  </si>
  <si>
    <t>5. Thu chuyển nguồn từ năm trước sang</t>
  </si>
  <si>
    <t>5.Chi bổ sung cho ngân sách cấp dưới</t>
  </si>
  <si>
    <t>6. Thu viện trợ</t>
  </si>
  <si>
    <t>6.Chi chuyển nguồn sang năm sau</t>
  </si>
  <si>
    <t>7. Thu bổ sung từ NS cấp trên</t>
  </si>
  <si>
    <t>7.Chi nộp ngân sách cấp trên</t>
  </si>
  <si>
    <t xml:space="preserve">  - Bổ sung cân đối</t>
  </si>
  <si>
    <t xml:space="preserve">  - Bổ sung có mục tiêu</t>
  </si>
  <si>
    <t>8. Thu quỹ dự trữ tài chính và thu hồi vốn của NSĐP</t>
  </si>
  <si>
    <t xml:space="preserve"> -Kết dư ngân sách năm quyết toán = (thu-chi)</t>
  </si>
  <si>
    <t xml:space="preserve"> -Bội chi = chi - thu</t>
  </si>
  <si>
    <t>B. Vay của ngân sách cấp tỉnh (chi tiết theo mục đích vay và nguồn vay</t>
  </si>
  <si>
    <t>B.Chi trả nợ gốc (chi tiết từng nguồn trả nợ gốc)</t>
  </si>
  <si>
    <t xml:space="preserve"> 1.Vay lại của Chính phủ để thực hiện Dự án Phát triển đô thị dọc hành lang sông Mê Kông</t>
  </si>
  <si>
    <t>1.Từ nguồn bội thu NSĐP</t>
  </si>
  <si>
    <t xml:space="preserve"> 2.Vay lại của Chính phủ để thực hiện Dự án Sửa chữa và nâng cao an toàn đập</t>
  </si>
  <si>
    <t>2.Từ nguồn vay để trả nợ gốc</t>
  </si>
  <si>
    <t xml:space="preserve"> 3.Vay lại của Chính phủ để thực hiện Dự án Tăng cường quản lý đất đai và cơ sở dữ liệu đất đai tỉnh  Bắc Giang</t>
  </si>
  <si>
    <t>4. Chương trình Mở rộng quy mô vệ sinh và nước sạch nông thôn dựa trên kết quả</t>
  </si>
  <si>
    <t>C. Ghi thu tiền SDĐ, tiền thuê đất nhà đầu tư ứng trước</t>
  </si>
  <si>
    <t>C. Ghi chi tiền BTGPMB nhà 
đầu tư ứng trước</t>
  </si>
  <si>
    <t>1. Tiền thuê đất</t>
  </si>
  <si>
    <t>2. Tiền sử dụng đất</t>
  </si>
  <si>
    <t>Tương đối
(%)</t>
  </si>
  <si>
    <t>Chi ngân sách (Chưa bao gồm chi trả nợ gốc 28.606 trđ)</t>
  </si>
  <si>
    <t xml:space="preserve">CHI NGÂN SÁCH CẤP TỈNH THEO LĨNH VỰC </t>
  </si>
  <si>
    <r>
      <t xml:space="preserve">TỔNG CHI NSĐP </t>
    </r>
    <r>
      <rPr>
        <i/>
        <sz val="14"/>
        <rFont val="Times New Roman"/>
        <family val="1"/>
      </rPr>
      <t>(chưa bao gồm chi trả nợ gốc 28.606 trđ)</t>
    </r>
  </si>
  <si>
    <r>
      <t xml:space="preserve">TỔNG CHI NGÂN SÁCH ĐỊA PHƯƠNG </t>
    </r>
    <r>
      <rPr>
        <i/>
        <sz val="14"/>
        <rFont val="Times New Roman"/>
        <family val="1"/>
      </rPr>
      <t>(chưa bao gồm chi trả nợ gốc 28.606 trđ)</t>
    </r>
  </si>
  <si>
    <t xml:space="preserve">Chi đầu tư cho các dự án </t>
  </si>
  <si>
    <t>QUYẾT TOÁN CHI NGÂN SÁCH ĐỊA PHƯƠNG THEO LĨNH VỰC  NĂM 2021 SAU ĐIỀU CHỈNH</t>
  </si>
  <si>
    <t>QUYẾT TOÁN CHI NGÂN SÁCH CẤP TỈNH THEO LĨNH VỰC NĂM 2021 SAU ĐIỀU CHỈNH</t>
  </si>
  <si>
    <t>VÀ CHI NGÂN SÁCH HUYỆN THEO CƠ CẤU CHI NĂM 2021 SAU ĐIỀU CHỈNH</t>
  </si>
  <si>
    <t xml:space="preserve">Thu tiền thuê mặt đất, mặt nước </t>
  </si>
  <si>
    <t xml:space="preserve">Tiền sử dụng đất </t>
  </si>
  <si>
    <r>
      <t xml:space="preserve">CÂN ĐỐI NGÂN SÁCH ĐỊA PHƯƠNG NĂM 2021 SAU ĐIỀU CHỈNH
</t>
    </r>
    <r>
      <rPr>
        <i/>
        <sz val="20"/>
        <rFont val="Times New Roman"/>
        <family val="1"/>
      </rPr>
      <t>(Kèm theo Nghị quyết số 02/NQ-HĐND ngày 05/4/2023 của HĐND tỉnh Bắc Giang)</t>
    </r>
  </si>
  <si>
    <r>
      <t xml:space="preserve">QUYẾT TOÁN CÂN ĐỐI NGÂN SÁCH ĐỊA PHƯƠNG NĂM 2021 SAU ĐIỀU CHỈNH
</t>
    </r>
    <r>
      <rPr>
        <i/>
        <sz val="16"/>
        <rFont val="Times New Roman"/>
        <family val="1"/>
      </rPr>
      <t>(Kèm theo Nghị quyết số 02/NQ-HĐND ngày  05/4/2023 của HĐND tỉnh Bắc Giang)</t>
    </r>
  </si>
  <si>
    <r>
      <t xml:space="preserve">CẤP TỈNH VÀ NGÂN SÁCH HUYỆN NĂM 2021 SAU ĐIỀU CHỈNH
</t>
    </r>
    <r>
      <rPr>
        <i/>
        <sz val="12"/>
        <rFont val="Times New Roman"/>
        <family val="1"/>
      </rPr>
      <t>(Kèm theo Nghị quyết số 02/NQ-HĐND ngày  05/4/2023 của HĐND tỉnh Bắc Giang)</t>
    </r>
  </si>
  <si>
    <r>
      <t xml:space="preserve">QUYẾT TOÁN THU NGÂN SÁCH NHÀ NƯỚC, VAY NGÂN SÁCH ĐỊA PHƯƠNG NĂM 2021 SAU ĐIỀU CHỈNH
</t>
    </r>
    <r>
      <rPr>
        <i/>
        <sz val="16"/>
        <rFont val="Times New Roman"/>
        <family val="1"/>
      </rPr>
      <t>(Kèm theo Nghị quyết số 02/NQ-HĐND ngày 05/4/2023 của HĐND tỉnh Bắc Giang)</t>
    </r>
  </si>
  <si>
    <t>(Kèm theo Nghị quyết số 02/NQ-HĐND ngày 05/4/2023 của HĐND tỉnh Bắc Giang)</t>
  </si>
</sst>
</file>

<file path=xl/styles.xml><?xml version="1.0" encoding="utf-8"?>
<styleSheet xmlns="http://schemas.openxmlformats.org/spreadsheetml/2006/main">
  <numFmts count="10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quot;£&quot;* #,##0_-;\-&quot;£&quot;* #,##0_-;_-&quot;£&quot;* &quot;-&quot;_-;_-@_-"/>
    <numFmt numFmtId="179" formatCode="#,##0.0"/>
    <numFmt numFmtId="180" formatCode="&quot;Yes&quot;;&quot;Yes&quot;;&quot;No&quot;"/>
    <numFmt numFmtId="181" formatCode="#,###;\-#,###;&quot;&quot;;_(@_)"/>
    <numFmt numFmtId="182" formatCode="###,###"/>
    <numFmt numFmtId="183" formatCode="&quot;$&quot;#,##0;\-&quot;$&quot;#,##0"/>
    <numFmt numFmtId="184" formatCode="_(* #,##0_);_(* \(#,##0\);_(* &quot;-&quot;??_);_(@_)"/>
    <numFmt numFmtId="185" formatCode="_(* #,##0.0_);_(* \(#,##0.0\);_(* &quot;-&quot;??_);_(@_)"/>
    <numFmt numFmtId="186" formatCode="_(* #,##0.0000_);_(* \(#,##0.0000\);_(* &quot;-&quot;??_);_(@_)"/>
    <numFmt numFmtId="187" formatCode="_(* #,##0.000000_);_(* \(#,##0.000000\);_(* &quot;-&quot;??_);_(@_)"/>
    <numFmt numFmtId="188" formatCode="_(* #,##0.0000000_);_(* \(#,##0.0000000\);_(* &quot;-&quot;??_);_(@_)"/>
    <numFmt numFmtId="189" formatCode="0.000"/>
    <numFmt numFmtId="190" formatCode="0.0"/>
    <numFmt numFmtId="191" formatCode="_-&quot;€&quot;* #,##0_-;\-&quot;€&quot;* #,##0_-;_-&quot;€&quot;* &quot;-&quot;_-;_-@_-"/>
    <numFmt numFmtId="192" formatCode="##.##%"/>
    <numFmt numFmtId="193" formatCode="00.000"/>
    <numFmt numFmtId="194" formatCode="&quot;?&quot;#,##0;&quot;?&quot;\-#,##0"/>
    <numFmt numFmtId="195" formatCode="#,##0\ &quot;DM&quot;;\-#,##0\ &quot;DM&quot;"/>
    <numFmt numFmtId="196" formatCode="_ * #,##0.00_ ;_ * \-#,##0.00_ ;_ * &quot;-&quot;??_ ;_ @_ "/>
    <numFmt numFmtId="197" formatCode="&quot;₫&quot;#,##0;[Red]\-&quot;₫&quot;#,##0"/>
    <numFmt numFmtId="198" formatCode="_-* #,##0\ &quot;€&quot;_-;\-* #,##0\ &quot;€&quot;_-;_-* &quot;-&quot;\ &quot;€&quot;_-;_-@_-"/>
    <numFmt numFmtId="199" formatCode="##.\ ###\ ###\ ###\ ###"/>
    <numFmt numFmtId="200" formatCode="_ &quot;\&quot;* #,##0_ ;_ &quot;\&quot;* \-#,##0_ ;_ &quot;\&quot;* &quot;-&quot;_ ;_ @_ "/>
    <numFmt numFmtId="201" formatCode="_ &quot;\&quot;* #,##0.00_ ;_ &quot;\&quot;* \-#,##0.00_ ;_ &quot;\&quot;* &quot;-&quot;??_ ;_ @_ "/>
    <numFmt numFmtId="202" formatCode="_ * #,##0_ ;_ * \-#,##0_ ;_ * &quot;-&quot;_ ;_ @_ "/>
    <numFmt numFmtId="203" formatCode="#,##0.0_);\(#,##0.0\)"/>
    <numFmt numFmtId="204" formatCode="0.0%;[Red]\(0.0%\)"/>
    <numFmt numFmtId="205" formatCode="_ * #,##0.00_)&quot;£&quot;_ ;_ * \(#,##0.00\)&quot;£&quot;_ ;_ * &quot;-&quot;??_)&quot;£&quot;_ ;_ @_ "/>
    <numFmt numFmtId="206" formatCode="_-&quot;$&quot;* #,##0.00_-;\-&quot;$&quot;* #,##0.00_-;_-&quot;$&quot;* &quot;-&quot;??_-;_-@_-"/>
    <numFmt numFmtId="207" formatCode="0.0%;\(0.0%\)"/>
    <numFmt numFmtId="208" formatCode="##,###.##"/>
    <numFmt numFmtId="209" formatCode="#0.##"/>
    <numFmt numFmtId="210" formatCode="0.000_)"/>
    <numFmt numFmtId="211" formatCode="&quot;\&quot;#,##0;[Red]&quot;\&quot;&quot;\&quot;\-#,##0"/>
    <numFmt numFmtId="212" formatCode="_-* #,##0.00\ _€_-;\-* #,##0.00\ _€_-;_-* &quot;-&quot;??\ _€_-;_-@_-"/>
    <numFmt numFmtId="213" formatCode="_(* #,##0.00_);_(* \(#,##0.00\);_(* &quot;-&quot;&quot;?&quot;&quot;?&quot;_);_(@_)"/>
    <numFmt numFmtId="214" formatCode="_(* #,##0.000000000_);_(* \(#,##0.000000000\);_(* &quot;-&quot;??_);_(@_)"/>
    <numFmt numFmtId="215" formatCode="_-* #,##0.00\ _L_t_-;\-* #,##0.00\ _L_t_-;_-* &quot;-&quot;??\ _L_t_-;_-@_-"/>
    <numFmt numFmtId="216" formatCode="#,##0;\(#,##0\)"/>
    <numFmt numFmtId="217" formatCode="##,##0%"/>
    <numFmt numFmtId="218" formatCode="#,###%"/>
    <numFmt numFmtId="219" formatCode="##.##"/>
    <numFmt numFmtId="220" formatCode="###.###"/>
    <numFmt numFmtId="221" formatCode="##,###.####"/>
    <numFmt numFmtId="222" formatCode="#,##0\ &quot;$&quot;_);[Red]\(#,##0\ &quot;$&quot;\)"/>
    <numFmt numFmtId="223" formatCode="\$#,##0\ ;\(\$#,##0\)"/>
    <numFmt numFmtId="224" formatCode="\t0.00%"/>
    <numFmt numFmtId="225" formatCode="##,##0.##"/>
    <numFmt numFmtId="226" formatCode="\U\S\$#,##0.00;\(\U\S\$#,##0.00\)"/>
    <numFmt numFmtId="227" formatCode="_-* #,##0\ _D_M_-;\-* #,##0\ _D_M_-;_-* &quot;-&quot;\ _D_M_-;_-@_-"/>
    <numFmt numFmtId="228" formatCode="_-* #,##0.00\ _D_M_-;\-* #,##0.00\ _D_M_-;_-* &quot;-&quot;??\ _D_M_-;_-@_-"/>
    <numFmt numFmtId="229" formatCode="\t#\ ??/??"/>
    <numFmt numFmtId="230" formatCode="#.\ ###\ ###\ ###\ ###"/>
    <numFmt numFmtId="231" formatCode=".\ ####\ ###\ ###\ ;###################################.0"/>
    <numFmt numFmtId="232" formatCode="_-[$€]* #,##0.00_-;\-[$€]* #,##0.00_-;_-[$€]* &quot;-&quot;??_-;_-@_-"/>
    <numFmt numFmtId="233" formatCode="_ * #,##0.00_)_d_ ;_ * \(#,##0.00\)_d_ ;_ * &quot;-&quot;??_)_d_ ;_ @_ "/>
    <numFmt numFmtId="234" formatCode="#."/>
    <numFmt numFmtId="235" formatCode="&quot;$&quot;###,0&quot;.&quot;00_);[Red]\(&quot;$&quot;###,0&quot;.&quot;00\)"/>
    <numFmt numFmtId="236" formatCode="&quot;\&quot;#,##0;[Red]\-&quot;\&quot;#,##0"/>
    <numFmt numFmtId="237" formatCode="&quot;\&quot;#,##0.00;\-&quot;\&quot;#,##0.00"/>
    <numFmt numFmtId="238" formatCode="&quot;VND&quot;#,##0_);[Red]\(&quot;VND&quot;#,##0\)"/>
    <numFmt numFmtId="239" formatCode="_-* #,##0\ _F_B_-;\-* #,##0\ _F_B_-;_-* &quot;-&quot;\ _F_B_-;_-@_-"/>
    <numFmt numFmtId="240" formatCode="#,##0.000_);\(#,##0.000\)"/>
    <numFmt numFmtId="241" formatCode=".\ ###\ ###\ ###\ ;###################################"/>
    <numFmt numFmtId="242" formatCode="_-* #,##0.0\ _F_-;\-* #,##0.0\ _F_-;_-* &quot;-&quot;??\ _F_-;_-@_-"/>
    <numFmt numFmtId="243" formatCode=".\ ######\ ###\ ###\ ;###################################.000"/>
    <numFmt numFmtId="244" formatCode="&quot;￥&quot;#,##0;&quot;￥&quot;\-#,##0"/>
    <numFmt numFmtId="245" formatCode="&quot;₫&quot;#,##0.00"/>
    <numFmt numFmtId="246" formatCode="#,##0.00\ \ "/>
    <numFmt numFmtId="247" formatCode="&quot;€&quot;#,##0_);\(&quot;€&quot;#,##0\)"/>
    <numFmt numFmtId="248" formatCode="#,##0\ &quot;€&quot;;\-#,##0\ &quot;€&quot;"/>
    <numFmt numFmtId="249" formatCode="mmm\-yyyy"/>
    <numFmt numFmtId="250" formatCode="_-&quot;₫&quot;* #,##0_-;\-&quot;₫&quot;* #,##0_-;_-&quot;₫&quot;* &quot;-&quot;_-;_-@_-"/>
    <numFmt numFmtId="251" formatCode="_-&quot;₫&quot;* #,##0.00_-;\-&quot;₫&quot;* #,##0.00_-;_-&quot;₫&quot;* &quot;-&quot;??_-;_-@_-"/>
    <numFmt numFmtId="252" formatCode="_-* #,##0\ &quot;DM&quot;_-;\-* #,##0\ &quot;DM&quot;_-;_-* &quot;-&quot;\ &quot;DM&quot;_-;_-@_-"/>
    <numFmt numFmtId="253" formatCode="_-* #,##0.00\ &quot;DM&quot;_-;\-* #,##0.00\ &quot;DM&quot;_-;_-* &quot;-&quot;??\ &quot;DM&quot;_-;_-@_-"/>
    <numFmt numFmtId="254" formatCode="_-&quot;$&quot;* #,##0_-;\-&quot;$&quot;* #,##0_-;_-&quot;$&quot;* &quot;-&quot;_-;_-@_-"/>
    <numFmt numFmtId="255" formatCode="#,##0\ _₫"/>
    <numFmt numFmtId="256" formatCode="#,##0.00\ _₫"/>
    <numFmt numFmtId="257" formatCode="_-* #,##0.0000000_-;\-* #,##0.0000000_-;_-* &quot;-&quot;???????_-;_-@_-"/>
    <numFmt numFmtId="258" formatCode="_(* #,##0.000_);_(* \(#,##0.000\);_(* &quot;-&quot;??_);_(@_)"/>
  </numFmts>
  <fonts count="257">
    <font>
      <sz val="12"/>
      <name val=".vnTime"/>
      <family val="0"/>
    </font>
    <font>
      <b/>
      <sz val="12"/>
      <name val=".vnTime"/>
      <family val="0"/>
    </font>
    <font>
      <i/>
      <sz val="12"/>
      <name val=".VnTime"/>
      <family val="0"/>
    </font>
    <font>
      <b/>
      <i/>
      <sz val="12"/>
      <name val=".VnTime"/>
      <family val="0"/>
    </font>
    <font>
      <sz val="12"/>
      <name val=".VnTime"/>
      <family val="2"/>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sz val="13"/>
      <name val="Times New Roman"/>
      <family val="1"/>
    </font>
    <font>
      <b/>
      <u val="single"/>
      <sz val="14"/>
      <name val="Times New Roman"/>
      <family val="1"/>
    </font>
    <font>
      <b/>
      <sz val="11"/>
      <name val="Times New Roman"/>
      <family val="1"/>
    </font>
    <font>
      <b/>
      <sz val="10"/>
      <name val="Times New Roman"/>
      <family val="1"/>
    </font>
    <font>
      <b/>
      <sz val="14"/>
      <name val="Times New Roman h"/>
      <family val="0"/>
    </font>
    <font>
      <b/>
      <sz val="8"/>
      <name val="Times New Roman"/>
      <family val="1"/>
    </font>
    <font>
      <sz val="12"/>
      <name val=".VnArial Narrow"/>
      <family val="2"/>
    </font>
    <font>
      <i/>
      <sz val="12"/>
      <name val="Times New Roman"/>
      <family val="1"/>
    </font>
    <font>
      <sz val="13"/>
      <name val=".VnTime"/>
      <family val="2"/>
    </font>
    <font>
      <sz val="10"/>
      <name val="Times New Roman"/>
      <family val="1"/>
    </font>
    <font>
      <i/>
      <sz val="10"/>
      <name val="Times New Roman"/>
      <family val="1"/>
    </font>
    <font>
      <sz val="8"/>
      <name val="Times New Roman"/>
      <family val="1"/>
    </font>
    <font>
      <sz val="14"/>
      <name val=".VnTime"/>
      <family val="2"/>
    </font>
    <font>
      <sz val="9"/>
      <name val="Arial"/>
      <family val="2"/>
    </font>
    <font>
      <sz val="10"/>
      <name val="Arial"/>
      <family val="2"/>
    </font>
    <font>
      <sz val="13"/>
      <name val="VnTime"/>
      <family val="0"/>
    </font>
    <font>
      <b/>
      <u val="single"/>
      <sz val="12"/>
      <name val="Times New Roman"/>
      <family val="1"/>
    </font>
    <font>
      <sz val="9"/>
      <name val="Tahoma"/>
      <family val="2"/>
    </font>
    <font>
      <b/>
      <sz val="9"/>
      <name val="Tahoma"/>
      <family val="2"/>
    </font>
    <font>
      <i/>
      <sz val="11"/>
      <name val="Times New Roman"/>
      <family val="1"/>
    </font>
    <font>
      <sz val="11"/>
      <name val="Times New Roman"/>
      <family val="1"/>
    </font>
    <font>
      <sz val="11"/>
      <color indexed="8"/>
      <name val="Calibri"/>
      <family val="2"/>
    </font>
    <font>
      <sz val="10"/>
      <name val="MS Sans Serif"/>
      <family val="2"/>
    </font>
    <font>
      <b/>
      <sz val="9"/>
      <name val="Times New Roman"/>
      <family val="1"/>
    </font>
    <font>
      <sz val="9"/>
      <name val="Times New Roman"/>
      <family val="1"/>
    </font>
    <font>
      <b/>
      <i/>
      <sz val="9"/>
      <name val="Times New Roman"/>
      <family val="1"/>
    </font>
    <font>
      <sz val="9"/>
      <color indexed="8"/>
      <name val="Times New Roman"/>
      <family val="1"/>
    </font>
    <font>
      <sz val="10"/>
      <name val=".VnTime"/>
      <family val="2"/>
    </font>
    <font>
      <i/>
      <sz val="10"/>
      <name val=".VnTime"/>
      <family val="2"/>
    </font>
    <font>
      <sz val="11"/>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Times New Roman"/>
      <family val="1"/>
    </font>
    <font>
      <i/>
      <sz val="9"/>
      <color indexed="8"/>
      <name val="Times New Roman"/>
      <family val="1"/>
    </font>
    <font>
      <b/>
      <sz val="10"/>
      <name val="Arial"/>
      <family val="2"/>
    </font>
    <font>
      <sz val="12"/>
      <name val="VNI-Times"/>
      <family val="0"/>
    </font>
    <font>
      <sz val="12"/>
      <name val="돋움체"/>
      <family val="3"/>
    </font>
    <font>
      <b/>
      <sz val="10"/>
      <name val="SVNtimes new roman"/>
      <family val="2"/>
    </font>
    <font>
      <sz val="12"/>
      <name val="VNtimes new roman"/>
      <family val="2"/>
    </font>
    <font>
      <sz val="11"/>
      <name val="??"/>
      <family val="3"/>
    </font>
    <font>
      <sz val="10"/>
      <name val="?? ??"/>
      <family val="1"/>
    </font>
    <font>
      <sz val="10"/>
      <name val=".VnArial"/>
      <family val="2"/>
    </font>
    <font>
      <sz val="10"/>
      <name val="??"/>
      <family val="3"/>
    </font>
    <font>
      <sz val="12"/>
      <name val="????"/>
      <family val="1"/>
    </font>
    <font>
      <sz val="12"/>
      <name val="Courier"/>
      <family val="3"/>
    </font>
    <font>
      <sz val="12"/>
      <name val="???"/>
      <family val="1"/>
    </font>
    <font>
      <sz val="12"/>
      <name val="|??¢¥¢¬¨Ï"/>
      <family val="1"/>
    </font>
    <font>
      <sz val="10"/>
      <name val="VNI-Times"/>
      <family val="0"/>
    </font>
    <font>
      <sz val="10"/>
      <name val="VNhelvetica"/>
      <family val="2"/>
    </font>
    <font>
      <sz val="10"/>
      <color indexed="8"/>
      <name val="Arial"/>
      <family val="2"/>
    </font>
    <font>
      <sz val="11"/>
      <name val="VNI-Aptima"/>
      <family val="0"/>
    </font>
    <font>
      <sz val="11"/>
      <name val="–¾’©"/>
      <family val="1"/>
    </font>
    <font>
      <sz val="14"/>
      <name val="VnTime"/>
      <family val="0"/>
    </font>
    <font>
      <b/>
      <u val="single"/>
      <sz val="14"/>
      <color indexed="8"/>
      <name val=".VnBook-AntiquaH"/>
      <family val="2"/>
    </font>
    <font>
      <sz val="10"/>
      <name val="VnTimes"/>
      <family val="2"/>
    </font>
    <font>
      <sz val="13"/>
      <name val="VNtimes new roman"/>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2"/>
      <name val="±¼¸²Ã¼"/>
      <family val="3"/>
    </font>
    <font>
      <sz val="12"/>
      <name val="¹UAAA¼"/>
      <family val="3"/>
    </font>
    <font>
      <sz val="11"/>
      <name val="±¼¸²Ã¼"/>
      <family val="3"/>
    </font>
    <font>
      <sz val="11"/>
      <color indexed="10"/>
      <name val="Arial"/>
      <family val="2"/>
    </font>
    <font>
      <sz val="12"/>
      <name val="Tms Rmn"/>
      <family val="0"/>
    </font>
    <font>
      <sz val="11"/>
      <name val="µ¸¿ò"/>
      <family val="0"/>
    </font>
    <font>
      <sz val="12"/>
      <name val="µ¸¿òÃ¼"/>
      <family val="3"/>
    </font>
    <font>
      <sz val="10"/>
      <name val="Helv"/>
      <family val="0"/>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1"/>
      <name val="Tms Rmn"/>
      <family val="0"/>
    </font>
    <font>
      <sz val="11"/>
      <name val="VNI-Times"/>
      <family val="0"/>
    </font>
    <font>
      <sz val="11"/>
      <color indexed="8"/>
      <name val="Arial"/>
      <family val="2"/>
    </font>
    <font>
      <sz val="11"/>
      <color indexed="8"/>
      <name val="Times New Roman"/>
      <family val="2"/>
    </font>
    <font>
      <sz val="10"/>
      <name val="VNtimes new roman"/>
      <family val="2"/>
    </font>
    <font>
      <sz val="11"/>
      <name val="VNtimes new roman"/>
      <family val="2"/>
    </font>
    <font>
      <sz val="10"/>
      <name val="MS Serif"/>
      <family val="1"/>
    </font>
    <font>
      <sz val="11"/>
      <name val="VNcentury Gothic"/>
      <family val="2"/>
    </font>
    <font>
      <b/>
      <sz val="15"/>
      <name val="VNcentury Gothic"/>
      <family val="2"/>
    </font>
    <font>
      <sz val="12"/>
      <name val="SVNtimes new roman"/>
      <family val="2"/>
    </font>
    <font>
      <sz val="10"/>
      <name val="SVNtimes new roman"/>
      <family val="2"/>
    </font>
    <font>
      <sz val="12"/>
      <name val="Arial"/>
      <family val="2"/>
    </font>
    <font>
      <sz val="10"/>
      <name val="Arial CE"/>
      <family val="0"/>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
      <color indexed="8"/>
      <name val="Courier"/>
      <family val="3"/>
    </font>
    <font>
      <b/>
      <sz val="8"/>
      <name val="MS Sans Serif"/>
      <family val="2"/>
    </font>
    <font>
      <b/>
      <sz val="10"/>
      <name val=".VnTime"/>
      <family val="2"/>
    </font>
    <font>
      <b/>
      <sz val="14"/>
      <name val=".VnTimeH"/>
      <family val="2"/>
    </font>
    <font>
      <u val="single"/>
      <sz val="10"/>
      <color indexed="12"/>
      <name val="Arial"/>
      <family val="2"/>
    </font>
    <font>
      <u val="single"/>
      <sz val="12"/>
      <color indexed="12"/>
      <name val=".VnTime"/>
      <family val="2"/>
    </font>
    <font>
      <b/>
      <sz val="10"/>
      <name val=".VnArial"/>
      <family val="2"/>
    </font>
    <font>
      <sz val="8"/>
      <name val="VNarial"/>
      <family val="2"/>
    </font>
    <font>
      <b/>
      <sz val="11"/>
      <name val="Helv"/>
      <family val="0"/>
    </font>
    <font>
      <sz val="10"/>
      <name val=".VnAvant"/>
      <family val="2"/>
    </font>
    <font>
      <sz val="7"/>
      <name val="Small Fonts"/>
      <family val="2"/>
    </font>
    <font>
      <b/>
      <sz val="12"/>
      <name val="VN-NTime"/>
      <family val="2"/>
    </font>
    <font>
      <sz val="12"/>
      <name val="바탕체"/>
      <family val="1"/>
    </font>
    <font>
      <sz val="11"/>
      <name val="Arial"/>
      <family val="2"/>
    </font>
    <font>
      <sz val="14"/>
      <name val="System"/>
      <family val="2"/>
    </font>
    <font>
      <b/>
      <sz val="11"/>
      <name val="Arial"/>
      <family val="2"/>
    </font>
    <font>
      <sz val="12"/>
      <name val="Helv"/>
      <family val="0"/>
    </font>
    <font>
      <b/>
      <sz val="10"/>
      <name val="MS Sans Serif"/>
      <family val="2"/>
    </font>
    <font>
      <b/>
      <sz val="10"/>
      <color indexed="18"/>
      <name val="VNarial"/>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10.5"/>
      <name val=".VnAvantH"/>
      <family val="2"/>
    </font>
    <font>
      <b/>
      <sz val="8"/>
      <color indexed="8"/>
      <name val="Helv"/>
      <family val="0"/>
    </font>
    <font>
      <sz val="13"/>
      <name val=".VnArial"/>
      <family val="2"/>
    </font>
    <font>
      <sz val="8"/>
      <name val=".VnTime"/>
      <family val="2"/>
    </font>
    <font>
      <sz val="12"/>
      <name val="VNTime"/>
      <family val="2"/>
    </font>
    <font>
      <sz val="11"/>
      <name val=".VnAvant"/>
      <family val="2"/>
    </font>
    <font>
      <b/>
      <sz val="13"/>
      <color indexed="8"/>
      <name val=".VnTimeH"/>
      <family val="2"/>
    </font>
    <font>
      <sz val="14"/>
      <name val=".Vn3D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b/>
      <sz val="14"/>
      <name val=".VnTime"/>
      <family val="2"/>
    </font>
    <font>
      <sz val="10"/>
      <name val=".VnArial Narrow"/>
      <family val="2"/>
    </font>
    <font>
      <b/>
      <sz val="8"/>
      <name val="VN Helvetica"/>
      <family val="0"/>
    </font>
    <font>
      <b/>
      <sz val="12"/>
      <name val=".VnTime"/>
      <family val="2"/>
    </font>
    <font>
      <b/>
      <sz val="10"/>
      <name val="VN AvantGBook"/>
      <family val="0"/>
    </font>
    <font>
      <b/>
      <sz val="16"/>
      <name val=".VnTime"/>
      <family val="2"/>
    </font>
    <font>
      <sz val="10"/>
      <name val="VNlucida sans"/>
      <family val="2"/>
    </font>
    <font>
      <sz val="9"/>
      <name val=".VnTime"/>
      <family val="2"/>
    </font>
    <font>
      <sz val="14"/>
      <name val=".VnArial"/>
      <family val="2"/>
    </font>
    <font>
      <sz val="16"/>
      <name val="AngsanaUPC"/>
      <family val="3"/>
    </font>
    <font>
      <sz val="10"/>
      <name val=" "/>
      <family val="1"/>
    </font>
    <font>
      <sz val="14"/>
      <name val="뼻뮝"/>
      <family val="3"/>
    </font>
    <font>
      <sz val="12"/>
      <name val="뼻뮝"/>
      <family val="3"/>
    </font>
    <font>
      <sz val="10"/>
      <name val="명조"/>
      <family val="3"/>
    </font>
    <font>
      <sz val="11"/>
      <name val="돋움"/>
      <family val="3"/>
    </font>
    <font>
      <sz val="10"/>
      <name val="굴림체"/>
      <family val="3"/>
    </font>
    <font>
      <sz val="10"/>
      <name val="돋움체"/>
      <family val="3"/>
    </font>
    <font>
      <sz val="11"/>
      <name val="ＭＳ 明朝"/>
      <family val="1"/>
    </font>
    <font>
      <b/>
      <sz val="16"/>
      <name val="Times New Roman"/>
      <family val="1"/>
    </font>
    <font>
      <b/>
      <i/>
      <sz val="10"/>
      <name val="Times New Roman"/>
      <family val="1"/>
    </font>
    <font>
      <b/>
      <i/>
      <sz val="12"/>
      <name val="Times New Roman"/>
      <family val="1"/>
    </font>
    <font>
      <b/>
      <i/>
      <sz val="11"/>
      <name val="Times New Roman"/>
      <family val="1"/>
    </font>
    <font>
      <b/>
      <i/>
      <sz val="10"/>
      <name val="Arial"/>
      <family val="2"/>
    </font>
    <font>
      <i/>
      <sz val="12"/>
      <name val="Arial"/>
      <family val="2"/>
    </font>
    <font>
      <i/>
      <sz val="9"/>
      <name val="Arial"/>
      <family val="2"/>
    </font>
    <font>
      <b/>
      <sz val="13"/>
      <name val=".VnTimeH"/>
      <family val="2"/>
    </font>
    <font>
      <b/>
      <sz val="16"/>
      <name val=".VnAvantH"/>
      <family val="2"/>
    </font>
    <font>
      <i/>
      <sz val="13"/>
      <name val="Times New Roman"/>
      <family val="1"/>
    </font>
    <font>
      <i/>
      <sz val="13"/>
      <name val=".VnTime"/>
      <family val="2"/>
    </font>
    <font>
      <b/>
      <sz val="10"/>
      <name val=".VnArial Narrow"/>
      <family val="2"/>
    </font>
    <font>
      <sz val="8"/>
      <name val=".VnArial Narrow"/>
      <family val="2"/>
    </font>
    <font>
      <b/>
      <u val="single"/>
      <sz val="11"/>
      <name val="Times New Roman"/>
      <family val="1"/>
    </font>
    <font>
      <b/>
      <u val="single"/>
      <sz val="10"/>
      <name val="Times New Roman"/>
      <family val="1"/>
    </font>
    <font>
      <b/>
      <u val="single"/>
      <sz val="12"/>
      <name val=".VnTime"/>
      <family val="2"/>
    </font>
    <font>
      <b/>
      <sz val="13"/>
      <name val=".VnTime"/>
      <family val="2"/>
    </font>
    <font>
      <sz val="14"/>
      <color indexed="8"/>
      <name val="Times New Roman"/>
      <family val="1"/>
    </font>
    <font>
      <b/>
      <sz val="14"/>
      <color indexed="8"/>
      <name val="Times New Roman"/>
      <family val="1"/>
    </font>
    <font>
      <i/>
      <sz val="14"/>
      <color indexed="8"/>
      <name val="Times New Roman"/>
      <family val="1"/>
    </font>
    <font>
      <u val="single"/>
      <sz val="12"/>
      <name val="Times New Roman"/>
      <family val="1"/>
    </font>
    <font>
      <b/>
      <sz val="20"/>
      <name val="Times New Roman"/>
      <family val="1"/>
    </font>
    <font>
      <i/>
      <sz val="10"/>
      <name val="Arial"/>
      <family val="2"/>
    </font>
    <font>
      <b/>
      <u val="singleAccounting"/>
      <sz val="10"/>
      <name val="Times New Roman"/>
      <family val="1"/>
    </font>
    <font>
      <sz val="10"/>
      <color indexed="14"/>
      <name val="Times New Roman"/>
      <family val="1"/>
    </font>
    <font>
      <b/>
      <sz val="10"/>
      <color indexed="14"/>
      <name val="Times New Roman"/>
      <family val="1"/>
    </font>
    <font>
      <i/>
      <sz val="8"/>
      <name val="Arial"/>
      <family val="2"/>
    </font>
    <font>
      <b/>
      <u val="singleAccounting"/>
      <sz val="10"/>
      <name val=".VnArial Narrow"/>
      <family val="2"/>
    </font>
    <font>
      <b/>
      <u val="single"/>
      <sz val="10"/>
      <name val=".VnArial Narrow"/>
      <family val="2"/>
    </font>
    <font>
      <sz val="7"/>
      <name val="Arial"/>
      <family val="2"/>
    </font>
    <font>
      <sz val="13"/>
      <name val=".VnTimeH"/>
      <family val="2"/>
    </font>
    <font>
      <i/>
      <sz val="16"/>
      <name val="Times New Roman"/>
      <family val="1"/>
    </font>
    <font>
      <i/>
      <sz val="20"/>
      <name val="Times New Roman"/>
      <family val="1"/>
    </font>
    <font>
      <i/>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sz val="11"/>
      <color theme="1"/>
      <name val="Times New Roman"/>
      <family val="2"/>
    </font>
    <font>
      <sz val="12"/>
      <color theme="1"/>
      <name val="Times New Roman"/>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4"/>
      <color rgb="FFFF0000"/>
      <name val="Times New Roman"/>
      <family val="1"/>
    </font>
    <font>
      <b/>
      <sz val="8"/>
      <name val=".vnTime"/>
      <family val="2"/>
    </font>
  </fonts>
  <fills count="6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97">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color indexed="63"/>
      </left>
      <right>
        <color indexed="63"/>
      </right>
      <top>
        <color indexed="63"/>
      </top>
      <bottom style="hair"/>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hair"/>
      <bottom style="hair"/>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color indexed="63"/>
      </right>
      <top style="double"/>
      <bottom style="double"/>
    </border>
    <border>
      <left style="thick">
        <color indexed="12"/>
      </left>
      <right>
        <color indexed="63"/>
      </right>
      <top style="thick">
        <color indexed="12"/>
      </top>
      <bottom>
        <color indexed="63"/>
      </bottom>
    </border>
    <border>
      <left style="thick"/>
      <right>
        <color indexed="63"/>
      </right>
      <top style="thick"/>
      <bottom>
        <color indexed="63"/>
      </bottom>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style="medium">
        <color indexed="23"/>
      </top>
      <bottom style="medium">
        <color indexed="2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color indexed="63"/>
      </right>
      <top style="thin"/>
      <bottom style="thin"/>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hair"/>
      <right>
        <color indexed="63"/>
      </right>
      <top>
        <color indexed="63"/>
      </top>
      <bottom>
        <color indexed="63"/>
      </bottom>
    </border>
    <border>
      <left>
        <color indexed="63"/>
      </left>
      <right style="medium">
        <color indexed="63"/>
      </right>
      <top>
        <color indexed="63"/>
      </top>
      <bottom>
        <color indexed="63"/>
      </bottom>
    </border>
    <border>
      <left style="hair">
        <color indexed="13"/>
      </left>
      <right style="hair">
        <color indexed="13"/>
      </right>
      <top style="hair">
        <color indexed="13"/>
      </top>
      <bottom style="hair">
        <color indexed="13"/>
      </bottom>
    </border>
    <border>
      <left style="medium"/>
      <right style="thin"/>
      <top>
        <color indexed="63"/>
      </top>
      <bottom>
        <color indexed="63"/>
      </bottom>
    </border>
    <border>
      <left style="thin"/>
      <right style="thin"/>
      <top>
        <color indexed="63"/>
      </top>
      <bottom style="medium"/>
    </border>
    <border>
      <left style="medium"/>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style="medium"/>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thin"/>
    </border>
    <border>
      <left style="medium"/>
      <right>
        <color indexed="63"/>
      </right>
      <top>
        <color indexed="63"/>
      </top>
      <bottom style="medium"/>
    </border>
    <border>
      <left style="thin"/>
      <right style="thin"/>
      <top style="hair"/>
      <bottom>
        <color indexed="63"/>
      </bottom>
    </border>
    <border>
      <left style="thin"/>
      <right style="thin"/>
      <top style="hair"/>
      <bottom style="thin"/>
    </border>
    <border>
      <left style="thin"/>
      <right style="thin"/>
      <top style="double"/>
      <bottom style="thin"/>
    </border>
    <border>
      <left style="thin"/>
      <right>
        <color indexed="63"/>
      </right>
      <top style="double"/>
      <bottom style="thin"/>
    </border>
    <border>
      <left>
        <color indexed="63"/>
      </left>
      <right style="double"/>
      <top style="double"/>
      <bottom style="thin"/>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thin"/>
      <right style="double"/>
      <top style="thin"/>
      <bottom style="thin"/>
    </border>
    <border>
      <left style="double"/>
      <right style="thin"/>
      <top style="thin"/>
      <bottom>
        <color indexed="63"/>
      </bottom>
    </border>
    <border>
      <left style="thin"/>
      <right style="double"/>
      <top style="hair"/>
      <bottom style="hair"/>
    </border>
    <border>
      <left style="double"/>
      <right style="thin"/>
      <top style="hair"/>
      <bottom style="hair"/>
    </border>
    <border>
      <left style="double"/>
      <right style="thin"/>
      <top style="hair"/>
      <bottom>
        <color indexed="63"/>
      </bottom>
    </border>
    <border>
      <left style="double"/>
      <right style="thin"/>
      <top>
        <color indexed="63"/>
      </top>
      <bottom style="hair"/>
    </border>
    <border>
      <left style="thin"/>
      <right style="thin"/>
      <top style="hair"/>
      <bottom style="double"/>
    </border>
    <border>
      <left style="thin"/>
      <right style="double"/>
      <top style="hair"/>
      <bottom style="double"/>
    </border>
    <border>
      <left style="thin"/>
      <right>
        <color indexed="63"/>
      </right>
      <top style="thin"/>
      <bottom>
        <color indexed="63"/>
      </bottom>
    </border>
    <border>
      <left style="thin"/>
      <right style="thin"/>
      <top style="double"/>
      <bottom>
        <color indexed="63"/>
      </bottom>
    </border>
    <border>
      <left>
        <color indexed="63"/>
      </left>
      <right style="thin"/>
      <top style="double"/>
      <bottom style="thin"/>
    </border>
    <border>
      <left>
        <color indexed="63"/>
      </left>
      <right style="double"/>
      <top style="thin"/>
      <bottom>
        <color indexed="63"/>
      </bottom>
    </border>
    <border>
      <left>
        <color indexed="63"/>
      </left>
      <right style="double"/>
      <top>
        <color indexed="63"/>
      </top>
      <bottom style="thin"/>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s>
  <cellStyleXfs count="18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63" fillId="0" borderId="0" applyFont="0" applyFill="0" applyBorder="0" applyAlignment="0" applyProtection="0"/>
    <xf numFmtId="0" fontId="4" fillId="0" borderId="0" applyNumberFormat="0" applyFill="0" applyBorder="0" applyAlignment="0" applyProtection="0"/>
    <xf numFmtId="3" fontId="64" fillId="0" borderId="1">
      <alignment/>
      <protection/>
    </xf>
    <xf numFmtId="192" fontId="65" fillId="0" borderId="2">
      <alignment horizontal="center"/>
      <protection hidden="1"/>
    </xf>
    <xf numFmtId="192" fontId="65" fillId="0" borderId="2">
      <alignment horizontal="center"/>
      <protection hidden="1"/>
    </xf>
    <xf numFmtId="192" fontId="65" fillId="0" borderId="2">
      <alignment horizontal="center"/>
      <protection hidden="1"/>
    </xf>
    <xf numFmtId="192" fontId="65" fillId="0" borderId="2">
      <alignment horizontal="center"/>
      <protection hidden="1"/>
    </xf>
    <xf numFmtId="184" fontId="66" fillId="0" borderId="3" applyFont="0" applyBorder="0">
      <alignment/>
      <protection/>
    </xf>
    <xf numFmtId="193" fontId="67" fillId="0" borderId="0" applyFont="0" applyFill="0" applyBorder="0" applyAlignment="0" applyProtection="0"/>
    <xf numFmtId="0" fontId="68" fillId="0" borderId="0" applyFont="0" applyFill="0" applyBorder="0" applyAlignment="0" applyProtection="0"/>
    <xf numFmtId="194" fontId="67" fillId="0" borderId="0" applyFont="0" applyFill="0" applyBorder="0" applyAlignment="0" applyProtection="0"/>
    <xf numFmtId="195" fontId="67" fillId="0" borderId="0" applyFont="0" applyFill="0" applyBorder="0" applyAlignment="0" applyProtection="0"/>
    <xf numFmtId="0" fontId="27" fillId="0" borderId="0">
      <alignment/>
      <protection/>
    </xf>
    <xf numFmtId="0" fontId="27"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196" fontId="69" fillId="0" borderId="0" applyFont="0" applyFill="0" applyBorder="0" applyAlignment="0" applyProtection="0"/>
    <xf numFmtId="0" fontId="70" fillId="0" borderId="4">
      <alignment/>
      <protection/>
    </xf>
    <xf numFmtId="41" fontId="27" fillId="0" borderId="0" applyFont="0" applyFill="0" applyBorder="0" applyAlignment="0" applyProtection="0"/>
    <xf numFmtId="164" fontId="71" fillId="0" borderId="0" applyFont="0" applyFill="0" applyBorder="0" applyAlignment="0" applyProtection="0"/>
    <xf numFmtId="165" fontId="71"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74" fillId="0" borderId="0">
      <alignment/>
      <protection/>
    </xf>
    <xf numFmtId="0" fontId="27" fillId="0" borderId="0" applyNumberForma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0" fontId="35" fillId="0" borderId="0">
      <alignment/>
      <protection/>
    </xf>
    <xf numFmtId="0" fontId="35" fillId="0" borderId="0">
      <alignment/>
      <protection/>
    </xf>
    <xf numFmtId="193" fontId="76"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0">
      <alignment vertical="top"/>
      <protection/>
    </xf>
    <xf numFmtId="0" fontId="77" fillId="0" borderId="0">
      <alignment vertical="top"/>
      <protection/>
    </xf>
    <xf numFmtId="0" fontId="40" fillId="0" borderId="0" applyNumberFormat="0" applyFill="0" applyBorder="0" applyAlignment="0" applyProtection="0"/>
    <xf numFmtId="198" fontId="75" fillId="0" borderId="0" applyFont="0" applyFill="0" applyBorder="0" applyAlignment="0" applyProtection="0"/>
    <xf numFmtId="191" fontId="63" fillId="0" borderId="0" applyFont="0" applyFill="0" applyBorder="0" applyAlignment="0" applyProtection="0"/>
    <xf numFmtId="165" fontId="63" fillId="0" borderId="0" applyFont="0" applyFill="0" applyBorder="0" applyAlignment="0" applyProtection="0"/>
    <xf numFmtId="0" fontId="75" fillId="0" borderId="0" applyFont="0" applyFill="0" applyBorder="0" applyAlignment="0" applyProtection="0"/>
    <xf numFmtId="164" fontId="63" fillId="0" borderId="0" applyFont="0" applyFill="0" applyBorder="0" applyAlignment="0" applyProtection="0"/>
    <xf numFmtId="198" fontId="75" fillId="0" borderId="0" applyFont="0" applyFill="0" applyBorder="0" applyAlignment="0" applyProtection="0"/>
    <xf numFmtId="0" fontId="75" fillId="0" borderId="0" applyFont="0" applyFill="0" applyBorder="0" applyAlignment="0" applyProtection="0"/>
    <xf numFmtId="165" fontId="63" fillId="0" borderId="0" applyFont="0" applyFill="0" applyBorder="0" applyAlignment="0" applyProtection="0"/>
    <xf numFmtId="177" fontId="75" fillId="0" borderId="0" applyFont="0" applyFill="0" applyBorder="0" applyAlignment="0" applyProtection="0"/>
    <xf numFmtId="164" fontId="63" fillId="0" borderId="0" applyFont="0" applyFill="0" applyBorder="0" applyAlignment="0" applyProtection="0"/>
    <xf numFmtId="165" fontId="63" fillId="0" borderId="0" applyFont="0" applyFill="0" applyBorder="0" applyAlignment="0" applyProtection="0"/>
    <xf numFmtId="177" fontId="75" fillId="0" borderId="0" applyFont="0" applyFill="0" applyBorder="0" applyAlignment="0" applyProtection="0"/>
    <xf numFmtId="0" fontId="75" fillId="0" borderId="0" applyFont="0" applyFill="0" applyBorder="0" applyAlignment="0" applyProtection="0"/>
    <xf numFmtId="164" fontId="63" fillId="0" borderId="0" applyFont="0" applyFill="0" applyBorder="0" applyAlignment="0" applyProtection="0"/>
    <xf numFmtId="191" fontId="63" fillId="0" borderId="0" applyFont="0" applyFill="0" applyBorder="0" applyAlignment="0" applyProtection="0"/>
    <xf numFmtId="0" fontId="40" fillId="0" borderId="0" applyNumberFormat="0" applyFill="0" applyBorder="0" applyAlignment="0" applyProtection="0"/>
    <xf numFmtId="0" fontId="78" fillId="0" borderId="0">
      <alignment/>
      <protection/>
    </xf>
    <xf numFmtId="164" fontId="63" fillId="0" borderId="0" applyFont="0" applyFill="0" applyBorder="0" applyAlignment="0" applyProtection="0"/>
    <xf numFmtId="177" fontId="75" fillId="0" borderId="0" applyFont="0" applyFill="0" applyBorder="0" applyAlignment="0" applyProtection="0"/>
    <xf numFmtId="0" fontId="75" fillId="0" borderId="0" applyFont="0" applyFill="0" applyBorder="0" applyAlignment="0" applyProtection="0"/>
    <xf numFmtId="191" fontId="63" fillId="0" borderId="0" applyFont="0" applyFill="0" applyBorder="0" applyAlignment="0" applyProtection="0"/>
    <xf numFmtId="165" fontId="63" fillId="0" borderId="0" applyFont="0" applyFill="0" applyBorder="0" applyAlignment="0" applyProtection="0"/>
    <xf numFmtId="199" fontId="76"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27" fillId="0" borderId="0">
      <alignment/>
      <protection/>
    </xf>
    <xf numFmtId="1" fontId="80" fillId="0" borderId="1" applyBorder="0" applyAlignment="0">
      <protection/>
    </xf>
    <xf numFmtId="0" fontId="63" fillId="0" borderId="0" applyFont="0" applyFill="0" applyBorder="0" applyAlignment="0">
      <protection/>
    </xf>
    <xf numFmtId="3" fontId="64" fillId="0" borderId="1">
      <alignment/>
      <protection/>
    </xf>
    <xf numFmtId="0" fontId="81" fillId="2" borderId="0">
      <alignment/>
      <protection/>
    </xf>
    <xf numFmtId="200"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0" fontId="81" fillId="2" borderId="0">
      <alignment/>
      <protection/>
    </xf>
    <xf numFmtId="0" fontId="4" fillId="2" borderId="0">
      <alignment/>
      <protection/>
    </xf>
    <xf numFmtId="0" fontId="42" fillId="2" borderId="0">
      <alignment/>
      <protection/>
    </xf>
    <xf numFmtId="199" fontId="76" fillId="0" borderId="0" applyFont="0" applyFill="0" applyBorder="0" applyAlignment="0" applyProtection="0"/>
    <xf numFmtId="0" fontId="82" fillId="0" borderId="0">
      <alignment/>
      <protection/>
    </xf>
    <xf numFmtId="0" fontId="83" fillId="0" borderId="0" applyAlignment="0">
      <protection/>
    </xf>
    <xf numFmtId="9" fontId="84" fillId="0" borderId="0" applyFont="0" applyFill="0" applyBorder="0" applyAlignment="0" applyProtection="0"/>
    <xf numFmtId="0" fontId="85" fillId="2" borderId="0">
      <alignment/>
      <protection/>
    </xf>
    <xf numFmtId="0" fontId="85" fillId="2" borderId="0">
      <alignment/>
      <protection/>
    </xf>
    <xf numFmtId="0" fontId="4" fillId="2" borderId="0">
      <alignment/>
      <protection/>
    </xf>
    <xf numFmtId="0" fontId="42" fillId="2" borderId="0">
      <alignment/>
      <protection/>
    </xf>
    <xf numFmtId="0" fontId="4" fillId="0" borderId="0">
      <alignment/>
      <protection/>
    </xf>
    <xf numFmtId="0" fontId="234" fillId="3" borderId="0" applyNumberFormat="0" applyBorder="0" applyAlignment="0" applyProtection="0"/>
    <xf numFmtId="0" fontId="2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34" fillId="5" borderId="0" applyNumberFormat="0" applyBorder="0" applyAlignment="0" applyProtection="0"/>
    <xf numFmtId="0" fontId="2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234" fillId="7" borderId="0" applyNumberFormat="0" applyBorder="0" applyAlignment="0" applyProtection="0"/>
    <xf numFmtId="0" fontId="2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234" fillId="9" borderId="0" applyNumberFormat="0" applyBorder="0" applyAlignment="0" applyProtection="0"/>
    <xf numFmtId="0" fontId="2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34" fillId="11" borderId="0" applyNumberFormat="0" applyBorder="0" applyAlignment="0" applyProtection="0"/>
    <xf numFmtId="0" fontId="2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34" fillId="13" borderId="0" applyNumberFormat="0" applyBorder="0" applyAlignment="0" applyProtection="0"/>
    <xf numFmtId="0" fontId="2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86" fillId="2" borderId="0">
      <alignment/>
      <protection/>
    </xf>
    <xf numFmtId="0" fontId="86" fillId="2" borderId="0">
      <alignment/>
      <protection/>
    </xf>
    <xf numFmtId="0" fontId="4" fillId="2" borderId="0">
      <alignment/>
      <protection/>
    </xf>
    <xf numFmtId="0" fontId="42" fillId="2" borderId="0">
      <alignment/>
      <protection/>
    </xf>
    <xf numFmtId="0" fontId="87" fillId="0" borderId="0">
      <alignment wrapText="1"/>
      <protection/>
    </xf>
    <xf numFmtId="0" fontId="87" fillId="0" borderId="0">
      <alignment wrapText="1"/>
      <protection/>
    </xf>
    <xf numFmtId="0" fontId="4" fillId="0" borderId="0">
      <alignment wrapText="1"/>
      <protection/>
    </xf>
    <xf numFmtId="0" fontId="42" fillId="0" borderId="0">
      <alignment wrapText="1"/>
      <protection/>
    </xf>
    <xf numFmtId="0" fontId="234" fillId="15" borderId="0" applyNumberFormat="0" applyBorder="0" applyAlignment="0" applyProtection="0"/>
    <xf numFmtId="0" fontId="2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34" fillId="17" borderId="0" applyNumberFormat="0" applyBorder="0" applyAlignment="0" applyProtection="0"/>
    <xf numFmtId="0" fontId="2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34" fillId="19" borderId="0" applyNumberFormat="0" applyBorder="0" applyAlignment="0" applyProtection="0"/>
    <xf numFmtId="0" fontId="2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34" fillId="21" borderId="0" applyNumberFormat="0" applyBorder="0" applyAlignment="0" applyProtection="0"/>
    <xf numFmtId="0" fontId="234" fillId="2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184" fontId="88" fillId="0" borderId="5" applyNumberFormat="0" applyFont="0" applyBorder="0" applyAlignment="0">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235" fillId="25" borderId="0" applyNumberFormat="0" applyBorder="0" applyAlignment="0" applyProtection="0"/>
    <xf numFmtId="0" fontId="235"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235" fillId="27" borderId="0" applyNumberFormat="0" applyBorder="0" applyAlignment="0" applyProtection="0"/>
    <xf numFmtId="0" fontId="235" fillId="2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235" fillId="28" borderId="0" applyNumberFormat="0" applyBorder="0" applyAlignment="0" applyProtection="0"/>
    <xf numFmtId="0" fontId="235" fillId="28"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35" fillId="29" borderId="0" applyNumberFormat="0" applyBorder="0" applyAlignment="0" applyProtection="0"/>
    <xf numFmtId="0" fontId="235" fillId="2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235" fillId="31" borderId="0" applyNumberFormat="0" applyBorder="0" applyAlignment="0" applyProtection="0"/>
    <xf numFmtId="0" fontId="235" fillId="3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35" fillId="33" borderId="0" applyNumberFormat="0" applyBorder="0" applyAlignment="0" applyProtection="0"/>
    <xf numFmtId="0" fontId="235" fillId="33"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235" fillId="35" borderId="0" applyNumberFormat="0" applyBorder="0" applyAlignment="0" applyProtection="0"/>
    <xf numFmtId="0" fontId="235" fillId="35"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35" fillId="37" borderId="0" applyNumberFormat="0" applyBorder="0" applyAlignment="0" applyProtection="0"/>
    <xf numFmtId="0" fontId="235" fillId="37"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235" fillId="39" borderId="0" applyNumberFormat="0" applyBorder="0" applyAlignment="0" applyProtection="0"/>
    <xf numFmtId="0" fontId="235"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235" fillId="41" borderId="0" applyNumberFormat="0" applyBorder="0" applyAlignment="0" applyProtection="0"/>
    <xf numFmtId="0" fontId="235" fillId="4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235" fillId="42" borderId="0" applyNumberFormat="0" applyBorder="0" applyAlignment="0" applyProtection="0"/>
    <xf numFmtId="0" fontId="235" fillId="4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35" fillId="43" borderId="0" applyNumberFormat="0" applyBorder="0" applyAlignment="0" applyProtection="0"/>
    <xf numFmtId="0" fontId="235"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200" fontId="89" fillId="0" borderId="0" applyFont="0" applyFill="0" applyBorder="0" applyAlignment="0" applyProtection="0"/>
    <xf numFmtId="0" fontId="90" fillId="0" borderId="0" applyFont="0" applyFill="0" applyBorder="0" applyAlignment="0" applyProtection="0"/>
    <xf numFmtId="200" fontId="91" fillId="0" borderId="0" applyFont="0" applyFill="0" applyBorder="0" applyAlignment="0" applyProtection="0"/>
    <xf numFmtId="201" fontId="89" fillId="0" borderId="0" applyFont="0" applyFill="0" applyBorder="0" applyAlignment="0" applyProtection="0"/>
    <xf numFmtId="0" fontId="90" fillId="0" borderId="0" applyFont="0" applyFill="0" applyBorder="0" applyAlignment="0" applyProtection="0"/>
    <xf numFmtId="201" fontId="91" fillId="0" borderId="0" applyFont="0" applyFill="0" applyBorder="0" applyAlignment="0" applyProtection="0"/>
    <xf numFmtId="0" fontId="24" fillId="0" borderId="0">
      <alignment horizontal="center" wrapText="1"/>
      <protection locked="0"/>
    </xf>
    <xf numFmtId="0" fontId="24" fillId="0" borderId="0">
      <alignment horizontal="center" wrapText="1"/>
      <protection locked="0"/>
    </xf>
    <xf numFmtId="202" fontId="89" fillId="0" borderId="0" applyFont="0" applyFill="0" applyBorder="0" applyAlignment="0" applyProtection="0"/>
    <xf numFmtId="0" fontId="90" fillId="0" borderId="0" applyFont="0" applyFill="0" applyBorder="0" applyAlignment="0" applyProtection="0"/>
    <xf numFmtId="202" fontId="91" fillId="0" borderId="0" applyFont="0" applyFill="0" applyBorder="0" applyAlignment="0" applyProtection="0"/>
    <xf numFmtId="196" fontId="89" fillId="0" borderId="0" applyFont="0" applyFill="0" applyBorder="0" applyAlignment="0" applyProtection="0"/>
    <xf numFmtId="0" fontId="90" fillId="0" borderId="0" applyFont="0" applyFill="0" applyBorder="0" applyAlignment="0" applyProtection="0"/>
    <xf numFmtId="196" fontId="91" fillId="0" borderId="0" applyFont="0" applyFill="0" applyBorder="0" applyAlignment="0" applyProtection="0"/>
    <xf numFmtId="191" fontId="63" fillId="0" borderId="0" applyFont="0" applyFill="0" applyBorder="0" applyAlignment="0" applyProtection="0"/>
    <xf numFmtId="0" fontId="236" fillId="45" borderId="0" applyNumberFormat="0" applyBorder="0" applyAlignment="0" applyProtection="0"/>
    <xf numFmtId="0" fontId="236" fillId="4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92" fillId="0" borderId="0">
      <alignment/>
      <protection/>
    </xf>
    <xf numFmtId="0" fontId="93" fillId="0" borderId="0" applyNumberFormat="0" applyFill="0" applyBorder="0" applyAlignment="0" applyProtection="0"/>
    <xf numFmtId="0" fontId="90" fillId="0" borderId="0">
      <alignment/>
      <protection/>
    </xf>
    <xf numFmtId="0" fontId="94" fillId="0" borderId="0">
      <alignment/>
      <protection/>
    </xf>
    <xf numFmtId="0" fontId="90" fillId="0" borderId="0">
      <alignment/>
      <protection/>
    </xf>
    <xf numFmtId="0" fontId="95" fillId="0" borderId="0">
      <alignment/>
      <protection/>
    </xf>
    <xf numFmtId="0" fontId="42" fillId="0" borderId="0">
      <alignment/>
      <protection/>
    </xf>
    <xf numFmtId="0" fontId="27" fillId="0" borderId="0" applyFill="0" applyBorder="0" applyAlignment="0">
      <protection/>
    </xf>
    <xf numFmtId="203" fontId="96" fillId="0" borderId="0" applyFill="0" applyBorder="0" applyAlignment="0">
      <protection/>
    </xf>
    <xf numFmtId="186" fontId="96" fillId="0" borderId="0" applyFill="0" applyBorder="0" applyAlignment="0">
      <protection/>
    </xf>
    <xf numFmtId="204" fontId="96" fillId="0" borderId="0" applyFill="0" applyBorder="0" applyAlignment="0">
      <protection/>
    </xf>
    <xf numFmtId="205" fontId="27" fillId="0" borderId="0" applyFill="0" applyBorder="0" applyAlignment="0">
      <protection/>
    </xf>
    <xf numFmtId="206" fontId="96" fillId="0" borderId="0" applyFill="0" applyBorder="0" applyAlignment="0">
      <protection/>
    </xf>
    <xf numFmtId="207" fontId="96" fillId="0" borderId="0" applyFill="0" applyBorder="0" applyAlignment="0">
      <protection/>
    </xf>
    <xf numFmtId="203" fontId="96" fillId="0" borderId="0" applyFill="0" applyBorder="0" applyAlignment="0">
      <protection/>
    </xf>
    <xf numFmtId="0" fontId="237" fillId="46" borderId="6" applyNumberFormat="0" applyAlignment="0" applyProtection="0"/>
    <xf numFmtId="0" fontId="237" fillId="46" borderId="6" applyNumberFormat="0" applyAlignment="0" applyProtection="0"/>
    <xf numFmtId="0" fontId="45" fillId="2" borderId="7" applyNumberFormat="0" applyAlignment="0" applyProtection="0"/>
    <xf numFmtId="0" fontId="45" fillId="2" borderId="7" applyNumberFormat="0" applyAlignment="0" applyProtection="0"/>
    <xf numFmtId="0" fontId="97" fillId="0" borderId="0">
      <alignment/>
      <protection/>
    </xf>
    <xf numFmtId="208" fontId="98" fillId="0" borderId="4" applyBorder="0">
      <alignment/>
      <protection/>
    </xf>
    <xf numFmtId="208" fontId="99" fillId="0" borderId="8">
      <alignment/>
      <protection locked="0"/>
    </xf>
    <xf numFmtId="171" fontId="4" fillId="0" borderId="0" applyFont="0" applyFill="0" applyBorder="0" applyAlignment="0" applyProtection="0"/>
    <xf numFmtId="210" fontId="102" fillId="0" borderId="0">
      <alignment/>
      <protection/>
    </xf>
    <xf numFmtId="210" fontId="102" fillId="0" borderId="0">
      <alignment/>
      <protection/>
    </xf>
    <xf numFmtId="210" fontId="102" fillId="0" borderId="0">
      <alignment/>
      <protection/>
    </xf>
    <xf numFmtId="210" fontId="102" fillId="0" borderId="0">
      <alignment/>
      <protection/>
    </xf>
    <xf numFmtId="210" fontId="102" fillId="0" borderId="0">
      <alignment/>
      <protection/>
    </xf>
    <xf numFmtId="210" fontId="102" fillId="0" borderId="0">
      <alignment/>
      <protection/>
    </xf>
    <xf numFmtId="210" fontId="102" fillId="0" borderId="0">
      <alignment/>
      <protection/>
    </xf>
    <xf numFmtId="210" fontId="102" fillId="0" borderId="0">
      <alignment/>
      <protection/>
    </xf>
    <xf numFmtId="0" fontId="103" fillId="0" borderId="1">
      <alignment/>
      <protection/>
    </xf>
    <xf numFmtId="169" fontId="4"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34" fillId="0" borderId="0" applyFont="0" applyFill="0" applyBorder="0" applyAlignment="0" applyProtection="0"/>
    <xf numFmtId="169" fontId="27" fillId="0" borderId="0" applyFont="0" applyFill="0" applyBorder="0" applyAlignment="0" applyProtection="0"/>
    <xf numFmtId="169" fontId="10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9" fontId="34" fillId="0" borderId="0" applyFont="0" applyFill="0" applyBorder="0" applyAlignment="0" applyProtection="0"/>
    <xf numFmtId="169" fontId="27" fillId="0" borderId="0" applyFont="0" applyFill="0" applyBorder="0" applyAlignment="0" applyProtection="0"/>
    <xf numFmtId="169" fontId="4" fillId="0" borderId="0" applyFont="0" applyFill="0" applyBorder="0" applyAlignment="0" applyProtection="0"/>
    <xf numFmtId="41" fontId="34" fillId="0" borderId="0" applyFont="0" applyFill="0" applyBorder="0" applyAlignment="0" applyProtection="0"/>
    <xf numFmtId="169" fontId="27"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9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4" fillId="0" borderId="0" applyFont="0" applyFill="0" applyBorder="0" applyAlignment="0" applyProtection="0"/>
    <xf numFmtId="169" fontId="34" fillId="0" borderId="0" applyFont="0" applyFill="0" applyBorder="0" applyAlignment="0" applyProtection="0"/>
    <xf numFmtId="169" fontId="27" fillId="0" borderId="0" applyFont="0" applyFill="0" applyBorder="0" applyAlignment="0" applyProtection="0"/>
    <xf numFmtId="206" fontId="96" fillId="0" borderId="0" applyFont="0" applyFill="0" applyBorder="0" applyAlignment="0" applyProtection="0"/>
    <xf numFmtId="171" fontId="8" fillId="0" borderId="0" applyFont="0" applyFill="0" applyBorder="0" applyAlignment="0" applyProtection="0"/>
    <xf numFmtId="171" fontId="27" fillId="0" borderId="0" applyFont="0" applyFill="0" applyBorder="0" applyAlignment="0" applyProtection="0"/>
    <xf numFmtId="171" fontId="4" fillId="0" borderId="0" applyFont="0" applyFill="0" applyBorder="0" applyAlignment="0" applyProtection="0"/>
    <xf numFmtId="171" fontId="27" fillId="0" borderId="0" applyFont="0" applyFill="0" applyBorder="0" applyAlignment="0" applyProtection="0"/>
    <xf numFmtId="184" fontId="27" fillId="0" borderId="0" applyFill="0" applyBorder="0" applyAlignment="0" applyProtection="0"/>
    <xf numFmtId="171" fontId="10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27"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65"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11" fontId="27" fillId="0" borderId="0" applyFont="0" applyFill="0" applyBorder="0" applyAlignment="0" applyProtection="0"/>
    <xf numFmtId="212" fontId="27" fillId="0" borderId="0" applyFont="0" applyFill="0" applyBorder="0" applyAlignment="0" applyProtection="0"/>
    <xf numFmtId="171"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213" fontId="13" fillId="0" borderId="0" applyFont="0" applyFill="0" applyBorder="0" applyAlignment="0" applyProtection="0"/>
    <xf numFmtId="43" fontId="34" fillId="0" borderId="0" applyFont="0" applyFill="0" applyBorder="0" applyAlignment="0" applyProtection="0"/>
    <xf numFmtId="178" fontId="77" fillId="0" borderId="0" applyFont="0" applyFill="0" applyBorder="0" applyAlignment="0" applyProtection="0"/>
    <xf numFmtId="214" fontId="34" fillId="0" borderId="0" applyFont="0" applyFill="0" applyBorder="0" applyAlignment="0" applyProtection="0"/>
    <xf numFmtId="0" fontId="34"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184" fontId="34" fillId="0" borderId="0" applyFont="0" applyFill="0" applyBorder="0" applyAlignment="0" applyProtection="0"/>
    <xf numFmtId="43" fontId="27" fillId="0" borderId="0" applyFont="0" applyFill="0" applyBorder="0" applyAlignment="0" applyProtection="0"/>
    <xf numFmtId="183" fontId="26" fillId="0" borderId="0" applyProtection="0">
      <alignment/>
    </xf>
    <xf numFmtId="171" fontId="8" fillId="0" borderId="0" applyFont="0" applyFill="0" applyBorder="0" applyAlignment="0" applyProtection="0"/>
    <xf numFmtId="171" fontId="8" fillId="0" borderId="0" applyFont="0" applyFill="0" applyBorder="0" applyAlignment="0" applyProtection="0"/>
    <xf numFmtId="171" fontId="4"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4" fillId="0" borderId="0" applyFont="0" applyFill="0" applyBorder="0" applyAlignment="0" applyProtection="0"/>
    <xf numFmtId="43" fontId="27" fillId="0" borderId="0" applyFont="0" applyFill="0" applyBorder="0" applyAlignment="0" applyProtection="0"/>
    <xf numFmtId="171" fontId="4" fillId="0" borderId="0" applyFont="0" applyFill="0" applyBorder="0" applyAlignment="0" applyProtection="0"/>
    <xf numFmtId="169" fontId="34"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215" fontId="27" fillId="0" borderId="0" applyFont="0" applyFill="0" applyBorder="0" applyAlignment="0" applyProtection="0"/>
    <xf numFmtId="171" fontId="4" fillId="0" borderId="0" applyFont="0" applyFill="0" applyBorder="0" applyAlignment="0" applyProtection="0"/>
    <xf numFmtId="43" fontId="105"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21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106"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171" fontId="55"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1" fontId="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34"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1" fontId="34"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98" fontId="34" fillId="0" borderId="0" applyFont="0" applyFill="0" applyBorder="0" applyAlignment="0" applyProtection="0"/>
    <xf numFmtId="43" fontId="34" fillId="0" borderId="0" applyFont="0" applyFill="0" applyBorder="0" applyAlignment="0" applyProtection="0"/>
    <xf numFmtId="171" fontId="4" fillId="0" borderId="0" applyFont="0" applyFill="0" applyBorder="0" applyAlignment="0" applyProtection="0"/>
    <xf numFmtId="180" fontId="55"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69" fontId="34" fillId="0" borderId="0" applyFont="0" applyFill="0" applyBorder="0" applyAlignment="0" applyProtection="0"/>
    <xf numFmtId="216" fontId="22" fillId="0" borderId="0">
      <alignment/>
      <protection/>
    </xf>
    <xf numFmtId="3" fontId="27" fillId="0" borderId="0" applyFont="0" applyFill="0" applyBorder="0" applyAlignment="0" applyProtection="0"/>
    <xf numFmtId="0" fontId="108" fillId="0" borderId="0" applyNumberFormat="0" applyAlignment="0">
      <protection/>
    </xf>
    <xf numFmtId="217" fontId="109" fillId="0" borderId="0">
      <alignment/>
      <protection locked="0"/>
    </xf>
    <xf numFmtId="218" fontId="109" fillId="0" borderId="0">
      <alignment/>
      <protection locked="0"/>
    </xf>
    <xf numFmtId="219" fontId="110" fillId="0" borderId="9">
      <alignment/>
      <protection locked="0"/>
    </xf>
    <xf numFmtId="182" fontId="109" fillId="0" borderId="0">
      <alignment/>
      <protection locked="0"/>
    </xf>
    <xf numFmtId="220" fontId="109" fillId="0" borderId="0">
      <alignment/>
      <protection locked="0"/>
    </xf>
    <xf numFmtId="182" fontId="109" fillId="0" borderId="0" applyNumberFormat="0">
      <alignment/>
      <protection locked="0"/>
    </xf>
    <xf numFmtId="182" fontId="109" fillId="0" borderId="0">
      <alignment/>
      <protection locked="0"/>
    </xf>
    <xf numFmtId="208" fontId="111" fillId="0" borderId="2">
      <alignment/>
      <protection/>
    </xf>
    <xf numFmtId="221" fontId="111" fillId="0" borderId="2">
      <alignment/>
      <protection/>
    </xf>
    <xf numFmtId="170" fontId="4" fillId="0" borderId="0" applyFont="0" applyFill="0" applyBorder="0" applyAlignment="0" applyProtection="0"/>
    <xf numFmtId="168" fontId="4" fillId="0" borderId="0" applyFont="0" applyFill="0" applyBorder="0" applyAlignment="0" applyProtection="0"/>
    <xf numFmtId="203" fontId="9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222" fontId="4" fillId="0" borderId="0" applyFont="0" applyFill="0" applyBorder="0" applyAlignment="0" applyProtection="0"/>
    <xf numFmtId="223" fontId="27" fillId="0" borderId="0" applyFont="0" applyFill="0" applyBorder="0" applyAlignment="0" applyProtection="0"/>
    <xf numFmtId="224" fontId="27" fillId="0" borderId="0">
      <alignment/>
      <protection/>
    </xf>
    <xf numFmtId="209" fontId="100" fillId="0" borderId="8">
      <alignment/>
      <protection/>
    </xf>
    <xf numFmtId="0" fontId="238" fillId="47" borderId="10" applyNumberFormat="0" applyAlignment="0" applyProtection="0"/>
    <xf numFmtId="0" fontId="238" fillId="47" borderId="10" applyNumberFormat="0" applyAlignment="0" applyProtection="0"/>
    <xf numFmtId="0" fontId="46" fillId="48" borderId="11" applyNumberFormat="0" applyAlignment="0" applyProtection="0"/>
    <xf numFmtId="0" fontId="46" fillId="48" borderId="11" applyNumberFormat="0" applyAlignment="0" applyProtection="0"/>
    <xf numFmtId="184" fontId="69" fillId="0" borderId="0" applyFont="0" applyFill="0" applyBorder="0" applyAlignment="0" applyProtection="0"/>
    <xf numFmtId="1" fontId="101" fillId="0" borderId="12" applyBorder="0">
      <alignment/>
      <protection/>
    </xf>
    <xf numFmtId="208" fontId="65" fillId="0" borderId="2">
      <alignment horizontal="center"/>
      <protection hidden="1"/>
    </xf>
    <xf numFmtId="225" fontId="112" fillId="0" borderId="2">
      <alignment horizontal="center"/>
      <protection hidden="1"/>
    </xf>
    <xf numFmtId="208" fontId="65" fillId="0" borderId="2">
      <alignment horizontal="center"/>
      <protection hidden="1"/>
    </xf>
    <xf numFmtId="208" fontId="65" fillId="0" borderId="2">
      <alignment horizontal="center"/>
      <protection hidden="1"/>
    </xf>
    <xf numFmtId="208" fontId="65" fillId="0" borderId="2">
      <alignment horizontal="center"/>
      <protection hidden="1"/>
    </xf>
    <xf numFmtId="2" fontId="65" fillId="0" borderId="2">
      <alignment horizontal="center"/>
      <protection hidden="1"/>
    </xf>
    <xf numFmtId="0" fontId="27" fillId="0" borderId="0" applyFont="0" applyFill="0" applyBorder="0" applyAlignment="0" applyProtection="0"/>
    <xf numFmtId="14" fontId="77" fillId="0" borderId="0" applyFill="0" applyBorder="0" applyAlignment="0">
      <protection/>
    </xf>
    <xf numFmtId="0" fontId="113" fillId="0" borderId="0" applyProtection="0">
      <alignment/>
    </xf>
    <xf numFmtId="226" fontId="27" fillId="0" borderId="13">
      <alignment vertical="center"/>
      <protection/>
    </xf>
    <xf numFmtId="227" fontId="27" fillId="0" borderId="0" applyFont="0" applyFill="0" applyBorder="0" applyAlignment="0" applyProtection="0"/>
    <xf numFmtId="228" fontId="27" fillId="0" borderId="0" applyFont="0" applyFill="0" applyBorder="0" applyAlignment="0" applyProtection="0"/>
    <xf numFmtId="229" fontId="27" fillId="0" borderId="0">
      <alignment/>
      <protection/>
    </xf>
    <xf numFmtId="164" fontId="114" fillId="0" borderId="0" applyFont="0" applyFill="0" applyBorder="0" applyAlignment="0" applyProtection="0"/>
    <xf numFmtId="165"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164"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230" fontId="76" fillId="0" borderId="0" applyFont="0" applyFill="0" applyBorder="0" applyAlignment="0" applyProtection="0"/>
    <xf numFmtId="230" fontId="76"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231" fontId="76" fillId="0" borderId="0" applyFont="0" applyFill="0" applyBorder="0" applyAlignment="0" applyProtection="0"/>
    <xf numFmtId="231" fontId="76" fillId="0" borderId="0" applyFont="0" applyFill="0" applyBorder="0" applyAlignment="0" applyProtection="0"/>
    <xf numFmtId="43" fontId="114" fillId="0" borderId="0" applyFont="0" applyFill="0" applyBorder="0" applyAlignment="0" applyProtection="0"/>
    <xf numFmtId="3" fontId="4" fillId="0" borderId="0" applyFont="0" applyBorder="0" applyAlignment="0">
      <protection/>
    </xf>
    <xf numFmtId="206" fontId="96" fillId="0" borderId="0" applyFill="0" applyBorder="0" applyAlignment="0">
      <protection/>
    </xf>
    <xf numFmtId="203" fontId="96" fillId="0" borderId="0" applyFill="0" applyBorder="0" applyAlignment="0">
      <protection/>
    </xf>
    <xf numFmtId="206" fontId="96" fillId="0" borderId="0" applyFill="0" applyBorder="0" applyAlignment="0">
      <protection/>
    </xf>
    <xf numFmtId="207" fontId="96" fillId="0" borderId="0" applyFill="0" applyBorder="0" applyAlignment="0">
      <protection/>
    </xf>
    <xf numFmtId="203" fontId="96" fillId="0" borderId="0" applyFill="0" applyBorder="0" applyAlignment="0">
      <protection/>
    </xf>
    <xf numFmtId="0" fontId="115" fillId="0" borderId="0" applyNumberFormat="0" applyAlignment="0">
      <protection/>
    </xf>
    <xf numFmtId="232" fontId="27" fillId="0" borderId="0" applyFon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4" fillId="0" borderId="0" applyFont="0" applyBorder="0" applyAlignment="0">
      <protection/>
    </xf>
    <xf numFmtId="0" fontId="116" fillId="0" borderId="0" applyProtection="0">
      <alignment/>
    </xf>
    <xf numFmtId="0" fontId="117" fillId="0" borderId="0" applyProtection="0">
      <alignment/>
    </xf>
    <xf numFmtId="0" fontId="118" fillId="0" borderId="0" applyProtection="0">
      <alignment/>
    </xf>
    <xf numFmtId="0" fontId="119" fillId="0" borderId="0" applyProtection="0">
      <alignment/>
    </xf>
    <xf numFmtId="0" fontId="120" fillId="0" borderId="0" applyNumberFormat="0" applyFont="0" applyFill="0" applyBorder="0" applyAlignment="0" applyProtection="0"/>
    <xf numFmtId="0" fontId="121" fillId="0" borderId="0" applyProtection="0">
      <alignment/>
    </xf>
    <xf numFmtId="0" fontId="122" fillId="0" borderId="0" applyProtection="0">
      <alignment/>
    </xf>
    <xf numFmtId="2" fontId="27" fillId="0" borderId="0" applyFont="0" applyFill="0" applyBorder="0" applyAlignment="0" applyProtection="0"/>
    <xf numFmtId="0" fontId="6"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Protection="0">
      <alignment vertical="center"/>
    </xf>
    <xf numFmtId="233" fontId="127" fillId="0" borderId="14"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233" fontId="130" fillId="0" borderId="15" applyNumberFormat="0" applyFill="0" applyBorder="0" applyAlignment="0" applyProtection="0"/>
    <xf numFmtId="0" fontId="131" fillId="0" borderId="0" applyNumberFormat="0" applyFill="0" applyBorder="0" applyAlignment="0" applyProtection="0"/>
    <xf numFmtId="0" fontId="240" fillId="49" borderId="0" applyNumberFormat="0" applyBorder="0" applyAlignment="0" applyProtection="0"/>
    <xf numFmtId="0" fontId="240" fillId="4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38" fontId="132" fillId="50" borderId="0" applyNumberFormat="0" applyBorder="0" applyAlignment="0" applyProtection="0"/>
    <xf numFmtId="0" fontId="133" fillId="0" borderId="16" applyNumberFormat="0" applyFill="0" applyBorder="0" applyAlignment="0" applyProtection="0"/>
    <xf numFmtId="0" fontId="134" fillId="0" borderId="0" applyNumberFormat="0" applyFont="0" applyBorder="0" applyAlignment="0">
      <protection/>
    </xf>
    <xf numFmtId="181" fontId="21" fillId="0" borderId="0" applyFont="0" applyFill="0" applyBorder="0" applyAlignment="0" applyProtection="0"/>
    <xf numFmtId="0" fontId="135" fillId="51" borderId="0">
      <alignment/>
      <protection/>
    </xf>
    <xf numFmtId="0" fontId="136" fillId="0" borderId="0">
      <alignment horizontal="left"/>
      <protection/>
    </xf>
    <xf numFmtId="0" fontId="137" fillId="0" borderId="17" applyNumberFormat="0" applyAlignment="0" applyProtection="0"/>
    <xf numFmtId="0" fontId="137" fillId="0" borderId="18">
      <alignment horizontal="left" vertical="center"/>
      <protection/>
    </xf>
    <xf numFmtId="0" fontId="241" fillId="0" borderId="19" applyNumberFormat="0" applyFill="0" applyAlignment="0" applyProtection="0"/>
    <xf numFmtId="0" fontId="138" fillId="0" borderId="0" applyNumberFormat="0" applyFill="0" applyBorder="0" applyAlignment="0" applyProtection="0"/>
    <xf numFmtId="0" fontId="24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42" fillId="0" borderId="21" applyNumberFormat="0" applyFill="0" applyAlignment="0" applyProtection="0"/>
    <xf numFmtId="0" fontId="137" fillId="0" borderId="0" applyNumberFormat="0" applyFill="0" applyBorder="0" applyAlignment="0" applyProtection="0"/>
    <xf numFmtId="0" fontId="242" fillId="0" borderId="21"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243" fillId="0" borderId="23" applyNumberFormat="0" applyFill="0" applyAlignment="0" applyProtection="0"/>
    <xf numFmtId="0" fontId="243" fillId="0" borderId="23" applyNumberFormat="0" applyFill="0" applyAlignment="0" applyProtection="0"/>
    <xf numFmtId="0" fontId="51" fillId="0" borderId="24" applyNumberFormat="0" applyFill="0" applyAlignment="0" applyProtection="0"/>
    <xf numFmtId="0" fontId="51" fillId="0" borderId="24"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34" fontId="139" fillId="0" borderId="0">
      <alignment/>
      <protection locked="0"/>
    </xf>
    <xf numFmtId="234" fontId="139" fillId="0" borderId="0">
      <alignment/>
      <protection locked="0"/>
    </xf>
    <xf numFmtId="0" fontId="140" fillId="0" borderId="25">
      <alignment horizontal="center"/>
      <protection/>
    </xf>
    <xf numFmtId="0" fontId="140" fillId="0" borderId="0">
      <alignment horizontal="center"/>
      <protection/>
    </xf>
    <xf numFmtId="166" fontId="141" fillId="52" borderId="1" applyNumberFormat="0" applyAlignment="0">
      <protection/>
    </xf>
    <xf numFmtId="49" fontId="142" fillId="0" borderId="1">
      <alignment vertical="center"/>
      <protection/>
    </xf>
    <xf numFmtId="0" fontId="5"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177" fontId="75" fillId="0" borderId="0" applyFont="0" applyFill="0" applyBorder="0" applyAlignment="0" applyProtection="0"/>
    <xf numFmtId="0" fontId="244" fillId="53" borderId="6" applyNumberFormat="0" applyAlignment="0" applyProtection="0"/>
    <xf numFmtId="10" fontId="132" fillId="50" borderId="1" applyNumberFormat="0" applyBorder="0" applyAlignment="0" applyProtection="0"/>
    <xf numFmtId="0" fontId="244" fillId="53" borderId="6" applyNumberFormat="0" applyAlignment="0" applyProtection="0"/>
    <xf numFmtId="0" fontId="52" fillId="14" borderId="7" applyNumberFormat="0" applyAlignment="0" applyProtection="0"/>
    <xf numFmtId="0" fontId="52" fillId="14" borderId="7" applyNumberFormat="0" applyAlignment="0" applyProtection="0"/>
    <xf numFmtId="0" fontId="4" fillId="0" borderId="0">
      <alignment/>
      <protection/>
    </xf>
    <xf numFmtId="0" fontId="24" fillId="0" borderId="26">
      <alignment horizontal="centerContinuous"/>
      <protection/>
    </xf>
    <xf numFmtId="0" fontId="35" fillId="0" borderId="0">
      <alignment/>
      <protection/>
    </xf>
    <xf numFmtId="0" fontId="35" fillId="0" borderId="0">
      <alignment/>
      <protection/>
    </xf>
    <xf numFmtId="206" fontId="96" fillId="0" borderId="0" applyFill="0" applyBorder="0" applyAlignment="0">
      <protection/>
    </xf>
    <xf numFmtId="203" fontId="96" fillId="0" borderId="0" applyFill="0" applyBorder="0" applyAlignment="0">
      <protection/>
    </xf>
    <xf numFmtId="206" fontId="96" fillId="0" borderId="0" applyFill="0" applyBorder="0" applyAlignment="0">
      <protection/>
    </xf>
    <xf numFmtId="207" fontId="96" fillId="0" borderId="0" applyFill="0" applyBorder="0" applyAlignment="0">
      <protection/>
    </xf>
    <xf numFmtId="203" fontId="96" fillId="0" borderId="0" applyFill="0" applyBorder="0" applyAlignment="0">
      <protection/>
    </xf>
    <xf numFmtId="0" fontId="245" fillId="0" borderId="27" applyNumberFormat="0" applyFill="0" applyAlignment="0" applyProtection="0"/>
    <xf numFmtId="0" fontId="245" fillId="0" borderId="27"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3" fontId="41" fillId="0" borderId="29" applyNumberFormat="0" applyAlignment="0">
      <protection/>
    </xf>
    <xf numFmtId="3" fontId="145" fillId="0" borderId="29" applyNumberFormat="0" applyAlignment="0">
      <protection/>
    </xf>
    <xf numFmtId="3" fontId="141" fillId="0" borderId="29" applyNumberFormat="0" applyAlignment="0">
      <protection/>
    </xf>
    <xf numFmtId="208" fontId="132" fillId="0" borderId="4" applyFont="0">
      <alignment/>
      <protection/>
    </xf>
    <xf numFmtId="3" fontId="27" fillId="0" borderId="30">
      <alignment/>
      <protection/>
    </xf>
    <xf numFmtId="189" fontId="146" fillId="0" borderId="31" applyNumberFormat="0" applyFont="0" applyFill="0" applyBorder="0">
      <alignment horizontal="center"/>
      <protection/>
    </xf>
    <xf numFmtId="38" fontId="35" fillId="0" borderId="0" applyFont="0" applyFill="0" applyBorder="0" applyAlignment="0" applyProtection="0"/>
    <xf numFmtId="40" fontId="35"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0" fontId="147" fillId="0" borderId="25">
      <alignment/>
      <protection/>
    </xf>
    <xf numFmtId="0" fontId="148" fillId="0" borderId="31">
      <alignment/>
      <protection/>
    </xf>
    <xf numFmtId="222" fontId="35" fillId="0" borderId="0" applyFont="0" applyFill="0" applyBorder="0" applyAlignment="0" applyProtection="0"/>
    <xf numFmtId="235" fontId="35" fillId="0" borderId="0" applyFont="0" applyFill="0" applyBorder="0" applyAlignment="0" applyProtection="0"/>
    <xf numFmtId="236" fontId="27" fillId="0" borderId="0" applyFont="0" applyFill="0" applyBorder="0" applyAlignment="0" applyProtection="0"/>
    <xf numFmtId="237" fontId="27" fillId="0" borderId="0" applyFont="0" applyFill="0" applyBorder="0" applyAlignment="0" applyProtection="0"/>
    <xf numFmtId="0" fontId="113" fillId="0" borderId="0" applyNumberFormat="0" applyFont="0" applyFill="0" applyAlignment="0">
      <protection/>
    </xf>
    <xf numFmtId="0" fontId="111" fillId="0" borderId="0">
      <alignment horizontal="justify" vertical="top"/>
      <protection/>
    </xf>
    <xf numFmtId="0" fontId="246" fillId="54" borderId="0" applyNumberFormat="0" applyBorder="0" applyAlignment="0" applyProtection="0"/>
    <xf numFmtId="0" fontId="246"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21" fillId="0" borderId="1">
      <alignment/>
      <protection/>
    </xf>
    <xf numFmtId="0" fontId="22" fillId="0" borderId="0">
      <alignment/>
      <protection/>
    </xf>
    <xf numFmtId="0" fontId="21" fillId="0" borderId="1">
      <alignment/>
      <protection/>
    </xf>
    <xf numFmtId="37" fontId="149" fillId="0" borderId="0">
      <alignment/>
      <protection/>
    </xf>
    <xf numFmtId="0" fontId="150" fillId="0" borderId="1" applyNumberFormat="0" applyFont="0" applyFill="0" applyBorder="0" applyAlignment="0">
      <protection/>
    </xf>
    <xf numFmtId="238" fontId="106" fillId="0" borderId="0">
      <alignment/>
      <protection/>
    </xf>
    <xf numFmtId="0" fontId="151" fillId="0" borderId="0">
      <alignment/>
      <protection/>
    </xf>
    <xf numFmtId="0" fontId="25" fillId="0" borderId="0">
      <alignment/>
      <protection/>
    </xf>
    <xf numFmtId="0" fontId="2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7" fillId="0" borderId="0">
      <alignment/>
      <protection/>
    </xf>
    <xf numFmtId="0" fontId="27" fillId="0" borderId="0">
      <alignment/>
      <protection/>
    </xf>
    <xf numFmtId="0" fontId="234" fillId="0" borderId="0">
      <alignment/>
      <protection/>
    </xf>
    <xf numFmtId="0" fontId="234" fillId="0" borderId="0">
      <alignment/>
      <protection/>
    </xf>
    <xf numFmtId="0" fontId="234" fillId="0" borderId="0">
      <alignment/>
      <protection/>
    </xf>
    <xf numFmtId="0" fontId="4" fillId="0" borderId="0">
      <alignment/>
      <protection/>
    </xf>
    <xf numFmtId="0" fontId="234" fillId="0" borderId="0">
      <alignment/>
      <protection/>
    </xf>
    <xf numFmtId="0" fontId="23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234" fillId="0" borderId="0">
      <alignment/>
      <protection/>
    </xf>
    <xf numFmtId="0" fontId="27" fillId="0" borderId="0">
      <alignment/>
      <protection/>
    </xf>
    <xf numFmtId="0" fontId="27" fillId="0" borderId="0">
      <alignment/>
      <protection/>
    </xf>
    <xf numFmtId="0" fontId="4" fillId="0" borderId="0">
      <alignment/>
      <protection/>
    </xf>
    <xf numFmtId="0" fontId="4" fillId="0" borderId="0">
      <alignment/>
      <protection/>
    </xf>
    <xf numFmtId="0" fontId="234" fillId="0" borderId="0">
      <alignment/>
      <protection/>
    </xf>
    <xf numFmtId="0" fontId="8" fillId="0" borderId="0">
      <alignment/>
      <protection/>
    </xf>
    <xf numFmtId="0" fontId="3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4" fillId="0" borderId="0">
      <alignment/>
      <protection/>
    </xf>
    <xf numFmtId="0" fontId="26" fillId="0" borderId="0">
      <alignment/>
      <protection/>
    </xf>
    <xf numFmtId="0" fontId="104" fillId="0" borderId="0">
      <alignment/>
      <protection/>
    </xf>
    <xf numFmtId="0" fontId="104" fillId="0" borderId="0">
      <alignment/>
      <protection/>
    </xf>
    <xf numFmtId="0" fontId="104" fillId="0" borderId="0">
      <alignment/>
      <protection/>
    </xf>
    <xf numFmtId="0" fontId="4" fillId="0" borderId="0">
      <alignment/>
      <protection/>
    </xf>
    <xf numFmtId="0" fontId="247" fillId="0" borderId="0">
      <alignment/>
      <protection/>
    </xf>
    <xf numFmtId="0" fontId="4" fillId="0" borderId="0">
      <alignment/>
      <protection/>
    </xf>
    <xf numFmtId="0" fontId="8" fillId="0" borderId="0">
      <alignment/>
      <protection/>
    </xf>
    <xf numFmtId="0" fontId="27" fillId="0" borderId="0">
      <alignment/>
      <protection/>
    </xf>
    <xf numFmtId="0" fontId="27" fillId="0" borderId="0">
      <alignment/>
      <protection/>
    </xf>
    <xf numFmtId="0" fontId="13" fillId="0" borderId="0">
      <alignment/>
      <protection/>
    </xf>
    <xf numFmtId="0" fontId="4" fillId="0" borderId="0">
      <alignment/>
      <protection/>
    </xf>
    <xf numFmtId="0" fontId="4" fillId="0" borderId="0" applyNumberFormat="0" applyFont="0" applyFill="0" applyBorder="0">
      <alignment vertical="top"/>
      <protection locked="0"/>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52" fillId="0" borderId="0">
      <alignment/>
      <protection/>
    </xf>
    <xf numFmtId="0" fontId="27" fillId="0" borderId="0">
      <alignment/>
      <protection/>
    </xf>
    <xf numFmtId="0" fontId="234" fillId="0" borderId="0">
      <alignment/>
      <protection/>
    </xf>
    <xf numFmtId="0" fontId="4" fillId="0" borderId="0">
      <alignment/>
      <protection/>
    </xf>
    <xf numFmtId="0" fontId="234" fillId="0" borderId="0">
      <alignment/>
      <protection/>
    </xf>
    <xf numFmtId="0" fontId="248" fillId="0" borderId="0">
      <alignment/>
      <protection/>
    </xf>
    <xf numFmtId="0" fontId="234" fillId="0" borderId="0">
      <alignment/>
      <protection/>
    </xf>
    <xf numFmtId="0" fontId="234" fillId="0" borderId="0">
      <alignment/>
      <protection/>
    </xf>
    <xf numFmtId="0" fontId="4" fillId="0" borderId="0">
      <alignment/>
      <protection/>
    </xf>
    <xf numFmtId="0" fontId="34" fillId="0" borderId="0">
      <alignment/>
      <protection/>
    </xf>
    <xf numFmtId="0" fontId="34" fillId="0" borderId="0">
      <alignment/>
      <protection/>
    </xf>
    <xf numFmtId="0" fontId="34" fillId="0" borderId="0">
      <alignment/>
      <protection/>
    </xf>
    <xf numFmtId="0" fontId="234" fillId="0" borderId="0">
      <alignment/>
      <protection/>
    </xf>
    <xf numFmtId="0" fontId="234" fillId="0" borderId="0">
      <alignment/>
      <protection/>
    </xf>
    <xf numFmtId="0" fontId="234" fillId="0" borderId="0">
      <alignment/>
      <protection/>
    </xf>
    <xf numFmtId="0" fontId="234" fillId="0" borderId="0">
      <alignment/>
      <protection/>
    </xf>
    <xf numFmtId="0" fontId="27" fillId="0" borderId="0">
      <alignment/>
      <protection/>
    </xf>
    <xf numFmtId="0" fontId="3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49" fillId="0" borderId="0">
      <alignment/>
      <protection/>
    </xf>
    <xf numFmtId="0" fontId="4" fillId="0" borderId="0">
      <alignment/>
      <protection/>
    </xf>
    <xf numFmtId="0" fontId="4" fillId="0" borderId="0">
      <alignment/>
      <protection/>
    </xf>
    <xf numFmtId="0" fontId="8" fillId="0" borderId="0">
      <alignment/>
      <protection/>
    </xf>
    <xf numFmtId="0" fontId="27" fillId="0" borderId="0">
      <alignment/>
      <protection/>
    </xf>
    <xf numFmtId="0" fontId="4" fillId="0" borderId="0">
      <alignment/>
      <protection/>
    </xf>
    <xf numFmtId="0" fontId="27" fillId="0" borderId="0">
      <alignment/>
      <protection/>
    </xf>
    <xf numFmtId="0" fontId="27" fillId="0" borderId="0">
      <alignment/>
      <protection/>
    </xf>
    <xf numFmtId="0" fontId="8" fillId="0" borderId="0">
      <alignment/>
      <protection/>
    </xf>
    <xf numFmtId="0" fontId="13" fillId="0" borderId="0">
      <alignment/>
      <protection/>
    </xf>
    <xf numFmtId="0" fontId="25" fillId="0" borderId="0" applyProtection="0">
      <alignment/>
    </xf>
    <xf numFmtId="0" fontId="19" fillId="0" borderId="0">
      <alignment/>
      <protection/>
    </xf>
    <xf numFmtId="0" fontId="4" fillId="0" borderId="0">
      <alignment/>
      <protection/>
    </xf>
    <xf numFmtId="0" fontId="106" fillId="0" borderId="0">
      <alignment/>
      <protection/>
    </xf>
    <xf numFmtId="0" fontId="106" fillId="0" borderId="0">
      <alignment/>
      <protection/>
    </xf>
    <xf numFmtId="0" fontId="8"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13" fillId="0" borderId="0">
      <alignment/>
      <protection/>
    </xf>
    <xf numFmtId="0" fontId="23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 fillId="0" borderId="0">
      <alignment/>
      <protection/>
    </xf>
    <xf numFmtId="0" fontId="19" fillId="0" borderId="0">
      <alignment/>
      <protection/>
    </xf>
    <xf numFmtId="0" fontId="19" fillId="0" borderId="0">
      <alignment/>
      <protection/>
    </xf>
    <xf numFmtId="0" fontId="27" fillId="0" borderId="0">
      <alignment/>
      <protection/>
    </xf>
    <xf numFmtId="0" fontId="27" fillId="0" borderId="0">
      <alignment/>
      <protection/>
    </xf>
    <xf numFmtId="0" fontId="4" fillId="0" borderId="0">
      <alignment/>
      <protection/>
    </xf>
    <xf numFmtId="0" fontId="4" fillId="0" borderId="0">
      <alignment/>
      <protection/>
    </xf>
    <xf numFmtId="0" fontId="27" fillId="0" borderId="0">
      <alignment/>
      <protection/>
    </xf>
    <xf numFmtId="0" fontId="27" fillId="0" borderId="0">
      <alignment/>
      <protection/>
    </xf>
    <xf numFmtId="0" fontId="248" fillId="0" borderId="0">
      <alignment/>
      <protection/>
    </xf>
    <xf numFmtId="0" fontId="234" fillId="0" borderId="0">
      <alignment/>
      <protection/>
    </xf>
    <xf numFmtId="0" fontId="27" fillId="0" borderId="0">
      <alignment/>
      <protection/>
    </xf>
    <xf numFmtId="0" fontId="27" fillId="0" borderId="0">
      <alignment/>
      <protection/>
    </xf>
    <xf numFmtId="0" fontId="234" fillId="0" borderId="0">
      <alignment/>
      <protection/>
    </xf>
    <xf numFmtId="0" fontId="27" fillId="0" borderId="0">
      <alignment/>
      <protection/>
    </xf>
    <xf numFmtId="0" fontId="27" fillId="0" borderId="0">
      <alignment/>
      <protection/>
    </xf>
    <xf numFmtId="0" fontId="234" fillId="0" borderId="0">
      <alignment/>
      <protection/>
    </xf>
    <xf numFmtId="0" fontId="27" fillId="0" borderId="0">
      <alignment/>
      <protection/>
    </xf>
    <xf numFmtId="0" fontId="27" fillId="0" borderId="0">
      <alignment/>
      <protection/>
    </xf>
    <xf numFmtId="0" fontId="234" fillId="0" borderId="0">
      <alignment/>
      <protection/>
    </xf>
    <xf numFmtId="0" fontId="4" fillId="0" borderId="0">
      <alignment/>
      <protection/>
    </xf>
    <xf numFmtId="0" fontId="27" fillId="0" borderId="0">
      <alignment/>
      <protection/>
    </xf>
    <xf numFmtId="0" fontId="19" fillId="0" borderId="0">
      <alignment/>
      <protection/>
    </xf>
    <xf numFmtId="0" fontId="8" fillId="0" borderId="0">
      <alignment/>
      <protection/>
    </xf>
    <xf numFmtId="0" fontId="104" fillId="0" borderId="0">
      <alignment/>
      <protection/>
    </xf>
    <xf numFmtId="0" fontId="234" fillId="0" borderId="0">
      <alignment/>
      <protection/>
    </xf>
    <xf numFmtId="0" fontId="27" fillId="0" borderId="0">
      <alignment/>
      <protection/>
    </xf>
    <xf numFmtId="0" fontId="234" fillId="0" borderId="0">
      <alignment/>
      <protection/>
    </xf>
    <xf numFmtId="0" fontId="27" fillId="0" borderId="0">
      <alignment/>
      <protection/>
    </xf>
    <xf numFmtId="0" fontId="234" fillId="0" borderId="0">
      <alignment/>
      <protection/>
    </xf>
    <xf numFmtId="0" fontId="234" fillId="0" borderId="0">
      <alignment/>
      <protection/>
    </xf>
    <xf numFmtId="0" fontId="27" fillId="0" borderId="0">
      <alignment/>
      <protection/>
    </xf>
    <xf numFmtId="0" fontId="27" fillId="0" borderId="0">
      <alignment/>
      <protection/>
    </xf>
    <xf numFmtId="0" fontId="234" fillId="0" borderId="0">
      <alignment/>
      <protection/>
    </xf>
    <xf numFmtId="0" fontId="234" fillId="0" borderId="0">
      <alignment/>
      <protection/>
    </xf>
    <xf numFmtId="0" fontId="8" fillId="0" borderId="0">
      <alignment/>
      <protection/>
    </xf>
    <xf numFmtId="0" fontId="234" fillId="0" borderId="0">
      <alignment/>
      <protection/>
    </xf>
    <xf numFmtId="0" fontId="34" fillId="0" borderId="0">
      <alignment/>
      <protection/>
    </xf>
    <xf numFmtId="0" fontId="27" fillId="0" borderId="0">
      <alignment/>
      <protection/>
    </xf>
    <xf numFmtId="0" fontId="4" fillId="0" borderId="0">
      <alignment/>
      <protection/>
    </xf>
    <xf numFmtId="0" fontId="4" fillId="0" borderId="0">
      <alignment/>
      <protection/>
    </xf>
    <xf numFmtId="0" fontId="27" fillId="0" borderId="0">
      <alignment/>
      <protection/>
    </xf>
    <xf numFmtId="0" fontId="234" fillId="0" borderId="0">
      <alignment/>
      <protection/>
    </xf>
    <xf numFmtId="0" fontId="23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 fillId="0" borderId="0">
      <alignment/>
      <protection/>
    </xf>
    <xf numFmtId="0" fontId="27" fillId="0" borderId="0">
      <alignment/>
      <protection/>
    </xf>
    <xf numFmtId="0" fontId="34" fillId="0" borderId="0">
      <alignment/>
      <protection/>
    </xf>
    <xf numFmtId="0" fontId="250" fillId="0" borderId="0">
      <alignment/>
      <protection/>
    </xf>
    <xf numFmtId="0" fontId="34" fillId="0" borderId="0">
      <alignment/>
      <protection/>
    </xf>
    <xf numFmtId="0" fontId="234" fillId="0" borderId="0">
      <alignment/>
      <protection/>
    </xf>
    <xf numFmtId="0" fontId="27" fillId="0" borderId="0">
      <alignment/>
      <protection/>
    </xf>
    <xf numFmtId="0" fontId="27" fillId="0" borderId="0">
      <alignment/>
      <protection/>
    </xf>
    <xf numFmtId="0" fontId="34" fillId="0" borderId="0">
      <alignment/>
      <protection/>
    </xf>
    <xf numFmtId="0" fontId="4" fillId="0" borderId="0">
      <alignment/>
      <protection/>
    </xf>
    <xf numFmtId="0" fontId="35" fillId="0" borderId="0">
      <alignment/>
      <protection/>
    </xf>
    <xf numFmtId="0" fontId="28" fillId="0" borderId="0">
      <alignment/>
      <protection/>
    </xf>
    <xf numFmtId="0" fontId="4" fillId="0" borderId="0">
      <alignment/>
      <protection/>
    </xf>
    <xf numFmtId="0" fontId="114" fillId="0" borderId="0">
      <alignment/>
      <protection/>
    </xf>
    <xf numFmtId="0" fontId="4" fillId="56" borderId="32" applyNumberFormat="0" applyFont="0" applyAlignment="0" applyProtection="0"/>
    <xf numFmtId="0" fontId="34" fillId="56" borderId="32" applyNumberFormat="0" applyFont="0" applyAlignment="0" applyProtection="0"/>
    <xf numFmtId="0" fontId="34" fillId="57" borderId="33" applyNumberFormat="0" applyFont="0" applyAlignment="0" applyProtection="0"/>
    <xf numFmtId="0" fontId="34" fillId="57" borderId="33" applyNumberFormat="0" applyFont="0" applyAlignment="0" applyProtection="0"/>
    <xf numFmtId="3" fontId="153" fillId="0" borderId="0" applyFont="0" applyFill="0" applyBorder="0" applyAlignment="0" applyProtection="0"/>
    <xf numFmtId="164" fontId="79"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7" fillId="0" borderId="0" applyFont="0" applyFill="0" applyBorder="0" applyAlignment="0" applyProtection="0"/>
    <xf numFmtId="0" fontId="22" fillId="0" borderId="0">
      <alignment/>
      <protection/>
    </xf>
    <xf numFmtId="0" fontId="251" fillId="46" borderId="34" applyNumberFormat="0" applyAlignment="0" applyProtection="0"/>
    <xf numFmtId="0" fontId="251" fillId="46" borderId="34" applyNumberFormat="0" applyAlignment="0" applyProtection="0"/>
    <xf numFmtId="0" fontId="56" fillId="2" borderId="35" applyNumberFormat="0" applyAlignment="0" applyProtection="0"/>
    <xf numFmtId="0" fontId="56" fillId="2" borderId="35" applyNumberFormat="0" applyAlignment="0" applyProtection="0"/>
    <xf numFmtId="0" fontId="55" fillId="50" borderId="0">
      <alignment/>
      <protection/>
    </xf>
    <xf numFmtId="239" fontId="27" fillId="0" borderId="0" applyFont="0" applyFill="0" applyBorder="0" applyAlignment="0" applyProtection="0"/>
    <xf numFmtId="14" fontId="24" fillId="0" borderId="0">
      <alignment horizontal="center" wrapText="1"/>
      <protection locked="0"/>
    </xf>
    <xf numFmtId="14" fontId="24" fillId="0" borderId="0">
      <alignment horizontal="center" wrapText="1"/>
      <protection locked="0"/>
    </xf>
    <xf numFmtId="9" fontId="4" fillId="0" borderId="0" applyFont="0" applyFill="0" applyBorder="0" applyAlignment="0" applyProtection="0"/>
    <xf numFmtId="205" fontId="27" fillId="0" borderId="0" applyFont="0" applyFill="0" applyBorder="0" applyAlignment="0" applyProtection="0"/>
    <xf numFmtId="240" fontId="27" fillId="0" borderId="0" applyFont="0" applyFill="0" applyBorder="0" applyAlignment="0" applyProtection="0"/>
    <xf numFmtId="10"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0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35" fillId="0" borderId="36" applyNumberFormat="0" applyBorder="0">
      <alignment/>
      <protection/>
    </xf>
    <xf numFmtId="206" fontId="96" fillId="0" borderId="0" applyFill="0" applyBorder="0" applyAlignment="0">
      <protection/>
    </xf>
    <xf numFmtId="203" fontId="96" fillId="0" borderId="0" applyFill="0" applyBorder="0" applyAlignment="0">
      <protection/>
    </xf>
    <xf numFmtId="206" fontId="96" fillId="0" borderId="0" applyFill="0" applyBorder="0" applyAlignment="0">
      <protection/>
    </xf>
    <xf numFmtId="207" fontId="96" fillId="0" borderId="0" applyFill="0" applyBorder="0" applyAlignment="0">
      <protection/>
    </xf>
    <xf numFmtId="203" fontId="96" fillId="0" borderId="0" applyFill="0" applyBorder="0" applyAlignment="0">
      <protection/>
    </xf>
    <xf numFmtId="0" fontId="155" fillId="0" borderId="0">
      <alignment/>
      <protection/>
    </xf>
    <xf numFmtId="0" fontId="35" fillId="0" borderId="0" applyNumberFormat="0" applyFont="0" applyFill="0" applyBorder="0" applyAlignment="0" applyProtection="0"/>
    <xf numFmtId="0" fontId="156" fillId="0" borderId="25">
      <alignment horizontal="center"/>
      <protection/>
    </xf>
    <xf numFmtId="0" fontId="157" fillId="0" borderId="37" applyFont="0">
      <alignment horizontal="left"/>
      <protection/>
    </xf>
    <xf numFmtId="0" fontId="157" fillId="0" borderId="37" applyFont="0">
      <alignment horizontal="left"/>
      <protection/>
    </xf>
    <xf numFmtId="0" fontId="157" fillId="0" borderId="37">
      <alignment horizontal="left"/>
      <protection/>
    </xf>
    <xf numFmtId="0" fontId="157" fillId="0" borderId="37">
      <alignment horizontal="left"/>
      <protection/>
    </xf>
    <xf numFmtId="0" fontId="158" fillId="58" borderId="0" applyNumberFormat="0" applyFont="0" applyBorder="0" applyAlignment="0">
      <protection/>
    </xf>
    <xf numFmtId="14" fontId="159" fillId="0" borderId="0" applyNumberFormat="0" applyFill="0" applyBorder="0" applyAlignment="0" applyProtection="0"/>
    <xf numFmtId="177" fontId="75" fillId="0" borderId="0" applyFont="0" applyFill="0" applyBorder="0" applyAlignment="0" applyProtection="0"/>
    <xf numFmtId="0" fontId="4" fillId="0" borderId="0" applyNumberFormat="0" applyFill="0" applyBorder="0" applyAlignment="0" applyProtection="0"/>
    <xf numFmtId="4" fontId="160" fillId="55" borderId="38" applyNumberFormat="0" applyProtection="0">
      <alignment vertical="center"/>
    </xf>
    <xf numFmtId="4" fontId="161" fillId="55" borderId="38" applyNumberFormat="0" applyProtection="0">
      <alignment vertical="center"/>
    </xf>
    <xf numFmtId="4" fontId="162" fillId="55" borderId="38" applyNumberFormat="0" applyProtection="0">
      <alignment horizontal="left" vertical="center" indent="1"/>
    </xf>
    <xf numFmtId="4" fontId="162" fillId="59" borderId="0" applyNumberFormat="0" applyProtection="0">
      <alignment horizontal="left" vertical="center" indent="1"/>
    </xf>
    <xf numFmtId="4" fontId="162" fillId="38" borderId="38" applyNumberFormat="0" applyProtection="0">
      <alignment horizontal="right" vertical="center"/>
    </xf>
    <xf numFmtId="4" fontId="162" fillId="6" borderId="38" applyNumberFormat="0" applyProtection="0">
      <alignment horizontal="right" vertical="center"/>
    </xf>
    <xf numFmtId="4" fontId="162" fillId="18" borderId="38" applyNumberFormat="0" applyProtection="0">
      <alignment horizontal="right" vertical="center"/>
    </xf>
    <xf numFmtId="4" fontId="162" fillId="8" borderId="38" applyNumberFormat="0" applyProtection="0">
      <alignment horizontal="right" vertical="center"/>
    </xf>
    <xf numFmtId="4" fontId="162" fillId="24" borderId="38" applyNumberFormat="0" applyProtection="0">
      <alignment horizontal="right" vertical="center"/>
    </xf>
    <xf numFmtId="4" fontId="162" fillId="14" borderId="38" applyNumberFormat="0" applyProtection="0">
      <alignment horizontal="right" vertical="center"/>
    </xf>
    <xf numFmtId="4" fontId="162" fillId="60" borderId="38" applyNumberFormat="0" applyProtection="0">
      <alignment horizontal="right" vertical="center"/>
    </xf>
    <xf numFmtId="4" fontId="162" fillId="40" borderId="38" applyNumberFormat="0" applyProtection="0">
      <alignment horizontal="right" vertical="center"/>
    </xf>
    <xf numFmtId="4" fontId="162" fillId="61" borderId="38" applyNumberFormat="0" applyProtection="0">
      <alignment horizontal="right" vertical="center"/>
    </xf>
    <xf numFmtId="4" fontId="160" fillId="62" borderId="39" applyNumberFormat="0" applyProtection="0">
      <alignment horizontal="left" vertical="center" indent="1"/>
    </xf>
    <xf numFmtId="4" fontId="160" fillId="16" borderId="0" applyNumberFormat="0" applyProtection="0">
      <alignment horizontal="left" vertical="center" indent="1"/>
    </xf>
    <xf numFmtId="4" fontId="160" fillId="59" borderId="0" applyNumberFormat="0" applyProtection="0">
      <alignment horizontal="left" vertical="center" indent="1"/>
    </xf>
    <xf numFmtId="4" fontId="162" fillId="16" borderId="38" applyNumberFormat="0" applyProtection="0">
      <alignment horizontal="right" vertical="center"/>
    </xf>
    <xf numFmtId="4" fontId="77" fillId="16" borderId="0" applyNumberFormat="0" applyProtection="0">
      <alignment horizontal="left" vertical="center" indent="1"/>
    </xf>
    <xf numFmtId="4" fontId="77" fillId="59" borderId="0" applyNumberFormat="0" applyProtection="0">
      <alignment horizontal="left" vertical="center" indent="1"/>
    </xf>
    <xf numFmtId="4" fontId="162" fillId="63" borderId="38" applyNumberFormat="0" applyProtection="0">
      <alignment vertical="center"/>
    </xf>
    <xf numFmtId="4" fontId="163" fillId="63" borderId="38" applyNumberFormat="0" applyProtection="0">
      <alignment vertical="center"/>
    </xf>
    <xf numFmtId="4" fontId="160" fillId="16" borderId="40" applyNumberFormat="0" applyProtection="0">
      <alignment horizontal="left" vertical="center" indent="1"/>
    </xf>
    <xf numFmtId="4" fontId="162" fillId="63" borderId="38" applyNumberFormat="0" applyProtection="0">
      <alignment horizontal="right" vertical="center"/>
    </xf>
    <xf numFmtId="4" fontId="163" fillId="63" borderId="38" applyNumberFormat="0" applyProtection="0">
      <alignment horizontal="right" vertical="center"/>
    </xf>
    <xf numFmtId="4" fontId="160" fillId="16" borderId="38" applyNumberFormat="0" applyProtection="0">
      <alignment horizontal="left" vertical="center" indent="1"/>
    </xf>
    <xf numFmtId="4" fontId="164" fillId="52" borderId="40" applyNumberFormat="0" applyProtection="0">
      <alignment horizontal="left" vertical="center" indent="1"/>
    </xf>
    <xf numFmtId="4" fontId="165" fillId="63" borderId="38" applyNumberFormat="0" applyProtection="0">
      <alignment horizontal="right" vertical="center"/>
    </xf>
    <xf numFmtId="0" fontId="158" fillId="1" borderId="18" applyNumberFormat="0" applyFont="0" applyAlignment="0">
      <protection/>
    </xf>
    <xf numFmtId="3" fontId="22" fillId="0" borderId="0">
      <alignment/>
      <protection/>
    </xf>
    <xf numFmtId="0" fontId="166" fillId="0" borderId="0" applyNumberFormat="0" applyFill="0" applyBorder="0" applyAlignment="0">
      <protection/>
    </xf>
    <xf numFmtId="0" fontId="167" fillId="0" borderId="41" applyNumberFormat="0" applyFill="0" applyBorder="0" applyAlignment="0" applyProtection="0"/>
    <xf numFmtId="184" fontId="168" fillId="0" borderId="0" applyNumberFormat="0" applyBorder="0" applyAlignment="0">
      <protection/>
    </xf>
    <xf numFmtId="0" fontId="96" fillId="0" borderId="0">
      <alignment/>
      <protection/>
    </xf>
    <xf numFmtId="177" fontId="75" fillId="0" borderId="0" applyFont="0" applyFill="0" applyBorder="0" applyAlignment="0" applyProtection="0"/>
    <xf numFmtId="177"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0" fontId="147" fillId="0" borderId="0">
      <alignment/>
      <protection/>
    </xf>
    <xf numFmtId="40" fontId="169" fillId="0" borderId="0" applyBorder="0">
      <alignment horizontal="right"/>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238"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4" fontId="27" fillId="0" borderId="42">
      <alignment horizontal="right" vertical="center"/>
      <protection/>
    </xf>
    <xf numFmtId="242" fontId="4" fillId="0" borderId="42">
      <alignment horizontal="right" vertical="center"/>
      <protection/>
    </xf>
    <xf numFmtId="244" fontId="27" fillId="0" borderId="42">
      <alignment horizontal="right" vertical="center"/>
      <protection/>
    </xf>
    <xf numFmtId="244" fontId="27" fillId="0" borderId="42">
      <alignment horizontal="right" vertical="center"/>
      <protection/>
    </xf>
    <xf numFmtId="244" fontId="27"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242" fontId="4"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175" fontId="21"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1"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231" fontId="76"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7" fontId="27" fillId="0" borderId="42">
      <alignment horizontal="right" vertical="center"/>
      <protection/>
    </xf>
    <xf numFmtId="247" fontId="27" fillId="0" borderId="42">
      <alignment horizontal="right" vertical="center"/>
      <protection/>
    </xf>
    <xf numFmtId="247" fontId="27" fillId="0" borderId="42">
      <alignment horizontal="right" vertical="center"/>
      <protection/>
    </xf>
    <xf numFmtId="247" fontId="27" fillId="0" borderId="42">
      <alignment horizontal="right" vertical="center"/>
      <protection/>
    </xf>
    <xf numFmtId="247" fontId="27" fillId="0" borderId="42">
      <alignment horizontal="right" vertical="center"/>
      <protection/>
    </xf>
    <xf numFmtId="247"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7"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8" fontId="27" fillId="0" borderId="42">
      <alignment horizontal="right" vertical="center"/>
      <protection/>
    </xf>
    <xf numFmtId="247" fontId="27" fillId="0" borderId="42">
      <alignment horizontal="right" vertical="center"/>
      <protection/>
    </xf>
    <xf numFmtId="236" fontId="4" fillId="0" borderId="42">
      <alignment horizontal="right" vertical="center"/>
      <protection/>
    </xf>
    <xf numFmtId="238" fontId="66" fillId="0" borderId="42">
      <alignment horizontal="right" vertical="center"/>
      <protection/>
    </xf>
    <xf numFmtId="241" fontId="76" fillId="0" borderId="42">
      <alignment horizontal="right" vertical="center"/>
      <protection/>
    </xf>
    <xf numFmtId="238" fontId="76" fillId="0" borderId="42">
      <alignment horizontal="right" vertical="center"/>
      <protection/>
    </xf>
    <xf numFmtId="24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5" fontId="66" fillId="0" borderId="42">
      <alignment horizontal="right" vertical="center"/>
      <protection/>
    </xf>
    <xf numFmtId="231" fontId="76" fillId="0" borderId="42">
      <alignment horizontal="right" vertical="center"/>
      <protection/>
    </xf>
    <xf numFmtId="245"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93" fontId="76"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242" fontId="4" fillId="0" borderId="42">
      <alignment horizontal="right" vertical="center"/>
      <protection/>
    </xf>
    <xf numFmtId="178" fontId="170" fillId="0" borderId="42">
      <alignment horizontal="right" vertical="center"/>
      <protection/>
    </xf>
    <xf numFmtId="178" fontId="170" fillId="0" borderId="42">
      <alignment horizontal="right" vertical="center"/>
      <protection/>
    </xf>
    <xf numFmtId="178" fontId="170" fillId="0" borderId="42">
      <alignment horizontal="right" vertical="center"/>
      <protection/>
    </xf>
    <xf numFmtId="178" fontId="170"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246" fontId="75"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5" fontId="21" fillId="0" borderId="42">
      <alignment horizontal="right" vertical="center"/>
      <protection/>
    </xf>
    <xf numFmtId="179" fontId="171" fillId="0" borderId="0" applyNumberFormat="0">
      <alignment/>
      <protection/>
    </xf>
    <xf numFmtId="208" fontId="111" fillId="0" borderId="2">
      <alignment/>
      <protection hidden="1"/>
    </xf>
    <xf numFmtId="49" fontId="77" fillId="0" borderId="0" applyFill="0" applyBorder="0" applyAlignment="0">
      <protection/>
    </xf>
    <xf numFmtId="172" fontId="27" fillId="0" borderId="0" applyFill="0" applyBorder="0" applyAlignment="0">
      <protection/>
    </xf>
    <xf numFmtId="173" fontId="27" fillId="0" borderId="0" applyFill="0" applyBorder="0" applyAlignment="0">
      <protection/>
    </xf>
    <xf numFmtId="40" fontId="15" fillId="0" borderId="0">
      <alignment/>
      <protection/>
    </xf>
    <xf numFmtId="3" fontId="176" fillId="0" borderId="0" applyNumberFormat="0" applyFill="0" applyBorder="0" applyAlignment="0" applyProtection="0"/>
    <xf numFmtId="0" fontId="177" fillId="0" borderId="43" applyBorder="0" applyAlignment="0">
      <protection/>
    </xf>
    <xf numFmtId="0" fontId="178" fillId="0" borderId="0" applyNumberFormat="0" applyFill="0" applyBorder="0" applyAlignment="0" applyProtection="0"/>
    <xf numFmtId="0" fontId="133" fillId="0" borderId="44"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 fontId="179" fillId="0" borderId="29" applyNumberFormat="0" applyAlignment="0">
      <protection/>
    </xf>
    <xf numFmtId="3" fontId="180" fillId="0" borderId="8" applyNumberFormat="0" applyAlignment="0">
      <protection/>
    </xf>
    <xf numFmtId="3" fontId="179" fillId="0" borderId="29" applyNumberFormat="0" applyAlignment="0">
      <protection/>
    </xf>
    <xf numFmtId="0" fontId="181" fillId="0" borderId="45" applyNumberFormat="0" applyBorder="0" applyAlignment="0">
      <protection/>
    </xf>
    <xf numFmtId="0" fontId="253" fillId="0" borderId="46" applyNumberFormat="0" applyFill="0" applyAlignment="0" applyProtection="0"/>
    <xf numFmtId="0" fontId="27" fillId="0" borderId="47" applyNumberFormat="0" applyFont="0" applyFill="0" applyAlignment="0" applyProtection="0"/>
    <xf numFmtId="0" fontId="253" fillId="0" borderId="46"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0" fontId="183" fillId="0" borderId="49">
      <alignment horizontal="center"/>
      <protection/>
    </xf>
    <xf numFmtId="164" fontId="27" fillId="0" borderId="0" applyFont="0" applyFill="0" applyBorder="0" applyAlignment="0" applyProtection="0"/>
    <xf numFmtId="165" fontId="27" fillId="0" borderId="0" applyFont="0" applyFill="0" applyBorder="0" applyAlignment="0" applyProtection="0"/>
    <xf numFmtId="176" fontId="21" fillId="0" borderId="42">
      <alignment horizontal="center"/>
      <protection/>
    </xf>
    <xf numFmtId="0" fontId="172" fillId="0" borderId="50">
      <alignment/>
      <protection/>
    </xf>
    <xf numFmtId="249" fontId="66" fillId="0" borderId="42">
      <alignment horizontal="center"/>
      <protection/>
    </xf>
    <xf numFmtId="0" fontId="172" fillId="0" borderId="50">
      <alignment/>
      <protection/>
    </xf>
    <xf numFmtId="0" fontId="172" fillId="0" borderId="50">
      <alignment/>
      <protection/>
    </xf>
    <xf numFmtId="0" fontId="172" fillId="0" borderId="50">
      <alignment/>
      <protection/>
    </xf>
    <xf numFmtId="0" fontId="172" fillId="0" borderId="50">
      <alignment/>
      <protection/>
    </xf>
    <xf numFmtId="0" fontId="172" fillId="0" borderId="50">
      <alignment/>
      <protection/>
    </xf>
    <xf numFmtId="0" fontId="172" fillId="0" borderId="50">
      <alignment/>
      <protection/>
    </xf>
    <xf numFmtId="0" fontId="172" fillId="0" borderId="50">
      <alignment/>
      <protection/>
    </xf>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69" fillId="0" borderId="8" applyNumberFormat="0" applyBorder="0" applyAlignment="0">
      <protection/>
    </xf>
    <xf numFmtId="0" fontId="173" fillId="0" borderId="31" applyNumberFormat="0" applyBorder="0" applyAlignment="0">
      <protection/>
    </xf>
    <xf numFmtId="3" fontId="174" fillId="0" borderId="16" applyNumberFormat="0" applyBorder="0" applyAlignment="0">
      <protection/>
    </xf>
    <xf numFmtId="0" fontId="175" fillId="0" borderId="0" applyFont="0">
      <alignment horizontal="centerContinuous"/>
      <protection/>
    </xf>
    <xf numFmtId="0" fontId="182" fillId="0" borderId="8" applyNumberFormat="0" applyFont="0" applyAlignment="0">
      <protection/>
    </xf>
    <xf numFmtId="250" fontId="27" fillId="0" borderId="0" applyFont="0" applyFill="0" applyBorder="0" applyAlignment="0" applyProtection="0"/>
    <xf numFmtId="251" fontId="27" fillId="0" borderId="0" applyFont="0" applyFill="0" applyBorder="0" applyAlignment="0" applyProtection="0"/>
    <xf numFmtId="0" fontId="137" fillId="0" borderId="30">
      <alignment horizontal="center"/>
      <protection/>
    </xf>
    <xf numFmtId="173" fontId="21" fillId="0" borderId="0">
      <alignment/>
      <protection/>
    </xf>
    <xf numFmtId="174" fontId="21" fillId="0" borderId="1">
      <alignment/>
      <protection/>
    </xf>
    <xf numFmtId="0" fontId="106" fillId="0" borderId="0">
      <alignment/>
      <protection/>
    </xf>
    <xf numFmtId="3" fontId="21" fillId="0" borderId="0" applyNumberFormat="0" applyBorder="0" applyAlignment="0" applyProtection="0"/>
    <xf numFmtId="3" fontId="80" fillId="0" borderId="0">
      <alignment/>
      <protection locked="0"/>
    </xf>
    <xf numFmtId="0" fontId="106" fillId="0" borderId="0">
      <alignment/>
      <protection/>
    </xf>
    <xf numFmtId="166" fontId="184" fillId="64" borderId="43">
      <alignment vertical="top"/>
      <protection/>
    </xf>
    <xf numFmtId="0" fontId="188" fillId="0" borderId="0" applyNumberFormat="0" applyFill="0" applyBorder="0" applyAlignment="0" applyProtection="0"/>
    <xf numFmtId="166" fontId="40" fillId="0" borderId="29">
      <alignment horizontal="left" vertical="top"/>
      <protection/>
    </xf>
    <xf numFmtId="0" fontId="189" fillId="0" borderId="29">
      <alignment horizontal="left" vertical="center"/>
      <protection/>
    </xf>
    <xf numFmtId="0" fontId="185" fillId="65" borderId="1">
      <alignment horizontal="left" vertical="center"/>
      <protection/>
    </xf>
    <xf numFmtId="167" fontId="186" fillId="66" borderId="43">
      <alignment/>
      <protection/>
    </xf>
    <xf numFmtId="166" fontId="141" fillId="0" borderId="43">
      <alignment horizontal="left" vertical="top"/>
      <protection/>
    </xf>
    <xf numFmtId="0" fontId="187" fillId="67" borderId="0">
      <alignment horizontal="left" vertical="center"/>
      <protection/>
    </xf>
    <xf numFmtId="252" fontId="27" fillId="0" borderId="0" applyFont="0" applyFill="0" applyBorder="0" applyAlignment="0" applyProtection="0"/>
    <xf numFmtId="253" fontId="27" fillId="0" borderId="0" applyFont="0" applyFill="0" applyBorder="0" applyAlignment="0" applyProtection="0"/>
    <xf numFmtId="42" fontId="114" fillId="0" borderId="0" applyFont="0" applyFill="0" applyBorder="0" applyAlignment="0" applyProtection="0"/>
    <xf numFmtId="44" fontId="114" fillId="0" borderId="0" applyFon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 fillId="0" borderId="51" applyNumberFormat="0" applyFont="0" applyAlignment="0">
      <protection/>
    </xf>
    <xf numFmtId="0" fontId="190" fillId="0" borderId="0" applyNumberFormat="0" applyFill="0" applyBorder="0" applyAlignment="0" applyProtection="0"/>
    <xf numFmtId="168" fontId="191" fillId="0" borderId="0" applyFont="0" applyFill="0" applyBorder="0" applyAlignment="0" applyProtection="0"/>
    <xf numFmtId="170" fontId="191" fillId="0" borderId="0" applyFont="0" applyFill="0" applyBorder="0" applyAlignment="0" applyProtection="0"/>
    <xf numFmtId="0" fontId="191" fillId="0" borderId="0">
      <alignment/>
      <protection/>
    </xf>
    <xf numFmtId="0" fontId="192" fillId="0" borderId="0" applyFont="0" applyFill="0" applyBorder="0" applyAlignment="0" applyProtection="0"/>
    <xf numFmtId="0" fontId="192" fillId="0" borderId="0" applyFont="0" applyFill="0" applyBorder="0" applyAlignment="0" applyProtection="0"/>
    <xf numFmtId="0" fontId="8" fillId="0" borderId="0">
      <alignment vertical="center"/>
      <protection/>
    </xf>
    <xf numFmtId="40" fontId="193" fillId="0" borderId="0" applyFont="0" applyFill="0" applyBorder="0" applyAlignment="0" applyProtection="0"/>
    <xf numFmtId="38" fontId="193" fillId="0" borderId="0" applyFont="0" applyFill="0" applyBorder="0" applyAlignment="0" applyProtection="0"/>
    <xf numFmtId="0" fontId="193" fillId="0" borderId="0" applyFont="0" applyFill="0" applyBorder="0" applyAlignment="0" applyProtection="0"/>
    <xf numFmtId="0" fontId="193" fillId="0" borderId="0" applyFont="0" applyFill="0" applyBorder="0" applyAlignment="0" applyProtection="0"/>
    <xf numFmtId="9" fontId="151" fillId="0" borderId="0" applyFont="0" applyFill="0" applyBorder="0" applyAlignment="0" applyProtection="0"/>
    <xf numFmtId="0" fontId="194" fillId="0" borderId="0">
      <alignment/>
      <protection/>
    </xf>
    <xf numFmtId="0" fontId="195" fillId="0" borderId="4">
      <alignment/>
      <protection/>
    </xf>
    <xf numFmtId="196" fontId="64" fillId="0" borderId="0" applyFont="0" applyFill="0" applyBorder="0" applyAlignment="0" applyProtection="0"/>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51" fillId="0" borderId="0" applyFont="0" applyFill="0" applyBorder="0" applyAlignment="0" applyProtection="0"/>
    <xf numFmtId="0" fontId="151" fillId="0" borderId="0" applyFont="0" applyFill="0" applyBorder="0" applyAlignment="0" applyProtection="0"/>
    <xf numFmtId="244" fontId="196" fillId="0" borderId="0" applyFont="0" applyFill="0" applyBorder="0" applyAlignment="0" applyProtection="0"/>
    <xf numFmtId="193" fontId="196" fillId="0" borderId="0" applyFont="0" applyFill="0" applyBorder="0" applyAlignment="0" applyProtection="0"/>
    <xf numFmtId="0" fontId="151" fillId="0" borderId="0">
      <alignment/>
      <protection/>
    </xf>
    <xf numFmtId="0" fontId="197" fillId="0" borderId="0">
      <alignment/>
      <protection/>
    </xf>
    <xf numFmtId="0" fontId="198" fillId="0" borderId="0">
      <alignment/>
      <protection/>
    </xf>
    <xf numFmtId="0" fontId="113" fillId="0" borderId="0">
      <alignment/>
      <protection/>
    </xf>
    <xf numFmtId="164" fontId="26" fillId="0" borderId="0" applyFont="0" applyFill="0" applyBorder="0" applyAlignment="0" applyProtection="0"/>
    <xf numFmtId="165" fontId="26" fillId="0" borderId="0" applyFont="0" applyFill="0" applyBorder="0" applyAlignment="0" applyProtection="0"/>
    <xf numFmtId="0" fontId="27" fillId="0" borderId="0">
      <alignment/>
      <protection/>
    </xf>
    <xf numFmtId="171" fontId="27" fillId="0" borderId="0" applyFont="0" applyFill="0" applyBorder="0" applyAlignment="0" applyProtection="0"/>
    <xf numFmtId="169" fontId="27" fillId="0" borderId="0" applyFont="0" applyFill="0" applyBorder="0" applyAlignment="0" applyProtection="0"/>
    <xf numFmtId="0" fontId="199" fillId="0" borderId="0">
      <alignment/>
      <protection/>
    </xf>
    <xf numFmtId="254" fontId="26" fillId="0" borderId="0" applyFont="0" applyFill="0" applyBorder="0" applyAlignment="0" applyProtection="0"/>
    <xf numFmtId="167" fontId="72" fillId="0" borderId="0" applyFont="0" applyFill="0" applyBorder="0" applyAlignment="0" applyProtection="0"/>
    <xf numFmtId="206" fontId="26"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cellStyleXfs>
  <cellXfs count="513">
    <xf numFmtId="0" fontId="0" fillId="0" borderId="0" xfId="0" applyAlignment="1">
      <alignment/>
    </xf>
    <xf numFmtId="0" fontId="8" fillId="0" borderId="0" xfId="0" applyFont="1" applyAlignment="1">
      <alignment horizontal="centerContinuous"/>
    </xf>
    <xf numFmtId="0" fontId="9" fillId="0" borderId="0" xfId="0" applyFont="1" applyAlignment="1">
      <alignment horizontal="centerContinuous"/>
    </xf>
    <xf numFmtId="0" fontId="8" fillId="0" borderId="0" xfId="0" applyFont="1" applyAlignment="1">
      <alignment/>
    </xf>
    <xf numFmtId="0" fontId="9" fillId="0" borderId="0" xfId="0" applyFont="1" applyAlignment="1">
      <alignment horizontal="left"/>
    </xf>
    <xf numFmtId="0" fontId="10" fillId="0" borderId="0" xfId="0" applyFont="1" applyAlignment="1">
      <alignment horizontal="centerContinuous"/>
    </xf>
    <xf numFmtId="0" fontId="9" fillId="0" borderId="0" xfId="0" applyFont="1" applyAlignment="1" quotePrefix="1">
      <alignment horizontal="centerContinuous"/>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0" fontId="9" fillId="0" borderId="52" xfId="0" applyFont="1" applyBorder="1" applyAlignment="1">
      <alignment horizontal="center"/>
    </xf>
    <xf numFmtId="0" fontId="9" fillId="0" borderId="29" xfId="0" applyFont="1" applyBorder="1" applyAlignment="1">
      <alignment horizontal="center"/>
    </xf>
    <xf numFmtId="3" fontId="14" fillId="0" borderId="29" xfId="0" applyNumberFormat="1" applyFont="1" applyBorder="1" applyAlignment="1">
      <alignment/>
    </xf>
    <xf numFmtId="0" fontId="12" fillId="0" borderId="53" xfId="0" applyFont="1" applyBorder="1" applyAlignment="1">
      <alignment/>
    </xf>
    <xf numFmtId="0" fontId="11" fillId="0" borderId="0" xfId="0" applyFont="1" applyAlignment="1">
      <alignment/>
    </xf>
    <xf numFmtId="0" fontId="12" fillId="0" borderId="52" xfId="0" applyFont="1" applyBorder="1" applyAlignment="1" quotePrefix="1">
      <alignment horizontal="center"/>
    </xf>
    <xf numFmtId="0" fontId="12" fillId="0" borderId="52" xfId="0" applyFont="1" applyBorder="1" applyAlignment="1">
      <alignment horizontal="center"/>
    </xf>
    <xf numFmtId="0" fontId="11" fillId="0" borderId="52" xfId="0" applyFont="1" applyBorder="1" applyAlignment="1">
      <alignment horizontal="center"/>
    </xf>
    <xf numFmtId="3" fontId="11" fillId="0" borderId="29" xfId="0" applyNumberFormat="1" applyFont="1" applyBorder="1" applyAlignment="1">
      <alignment/>
    </xf>
    <xf numFmtId="0" fontId="15" fillId="0" borderId="54"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vertical="center"/>
    </xf>
    <xf numFmtId="0" fontId="12" fillId="0" borderId="52" xfId="0" applyFont="1" applyBorder="1" applyAlignment="1">
      <alignment horizontal="center" vertical="center"/>
    </xf>
    <xf numFmtId="0" fontId="8" fillId="0" borderId="0" xfId="681" applyFont="1" applyAlignment="1">
      <alignment horizontal="centerContinuous"/>
      <protection/>
    </xf>
    <xf numFmtId="0" fontId="9" fillId="0" borderId="0" xfId="681" applyFont="1" applyAlignment="1">
      <alignment horizontal="centerContinuous"/>
      <protection/>
    </xf>
    <xf numFmtId="0" fontId="8" fillId="0" borderId="0" xfId="681" applyFont="1">
      <alignment/>
      <protection/>
    </xf>
    <xf numFmtId="0" fontId="9" fillId="0" borderId="0" xfId="681" applyFont="1" applyAlignment="1">
      <alignment horizontal="left"/>
      <protection/>
    </xf>
    <xf numFmtId="0" fontId="10" fillId="0" borderId="0" xfId="681" applyFont="1" applyAlignment="1">
      <alignment horizontal="centerContinuous"/>
      <protection/>
    </xf>
    <xf numFmtId="0" fontId="9" fillId="0" borderId="0" xfId="681" applyFont="1" applyAlignment="1" quotePrefix="1">
      <alignment horizontal="centerContinuous"/>
      <protection/>
    </xf>
    <xf numFmtId="0" fontId="11" fillId="0" borderId="0" xfId="681" applyFont="1" applyAlignment="1">
      <alignment horizontal="left"/>
      <protection/>
    </xf>
    <xf numFmtId="0" fontId="12" fillId="0" borderId="0" xfId="681" applyFont="1">
      <alignment/>
      <protection/>
    </xf>
    <xf numFmtId="0" fontId="13" fillId="0" borderId="0" xfId="681" applyFont="1">
      <alignment/>
      <protection/>
    </xf>
    <xf numFmtId="0" fontId="15" fillId="0" borderId="54" xfId="681" applyFont="1" applyBorder="1" applyAlignment="1">
      <alignment horizontal="center" vertical="center"/>
      <protection/>
    </xf>
    <xf numFmtId="0" fontId="15" fillId="0" borderId="1" xfId="681" applyFont="1" applyBorder="1" applyAlignment="1">
      <alignment horizontal="center" vertical="center"/>
      <protection/>
    </xf>
    <xf numFmtId="0" fontId="15" fillId="0" borderId="0" xfId="681" applyFont="1" applyAlignment="1">
      <alignment vertical="center"/>
      <protection/>
    </xf>
    <xf numFmtId="0" fontId="11" fillId="0" borderId="0" xfId="681" applyFont="1">
      <alignment/>
      <protection/>
    </xf>
    <xf numFmtId="0" fontId="9" fillId="0" borderId="0" xfId="681" applyFont="1" applyAlignment="1">
      <alignment horizontal="right"/>
      <protection/>
    </xf>
    <xf numFmtId="0" fontId="12" fillId="0" borderId="0" xfId="681" applyFont="1" applyAlignment="1">
      <alignment horizontal="center" vertical="center" wrapText="1"/>
      <protection/>
    </xf>
    <xf numFmtId="0" fontId="15" fillId="0" borderId="55" xfId="0" applyFont="1" applyBorder="1" applyAlignment="1">
      <alignment horizontal="center" vertical="center"/>
    </xf>
    <xf numFmtId="0" fontId="12" fillId="0" borderId="56" xfId="0" applyFont="1" applyBorder="1" applyAlignment="1">
      <alignment/>
    </xf>
    <xf numFmtId="0" fontId="11" fillId="0" borderId="56" xfId="0" applyFont="1" applyBorder="1" applyAlignment="1">
      <alignment/>
    </xf>
    <xf numFmtId="0" fontId="9" fillId="0" borderId="56" xfId="0" applyFont="1" applyBorder="1" applyAlignment="1">
      <alignment/>
    </xf>
    <xf numFmtId="0" fontId="12" fillId="0" borderId="57" xfId="0" applyFont="1" applyBorder="1" applyAlignment="1">
      <alignment/>
    </xf>
    <xf numFmtId="0" fontId="15" fillId="0" borderId="55" xfId="681" applyFont="1" applyBorder="1" applyAlignment="1">
      <alignment horizontal="center" vertical="center"/>
      <protection/>
    </xf>
    <xf numFmtId="0" fontId="8" fillId="0" borderId="0" xfId="0" applyFont="1" applyAlignment="1">
      <alignment horizontal="right"/>
    </xf>
    <xf numFmtId="0" fontId="15" fillId="0" borderId="42"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8" xfId="0" applyFont="1" applyBorder="1" applyAlignment="1">
      <alignment horizontal="center" vertical="center"/>
    </xf>
    <xf numFmtId="0" fontId="12" fillId="0" borderId="56" xfId="0" applyFont="1" applyBorder="1" applyAlignment="1">
      <alignment horizontal="left" vertical="center" wrapText="1"/>
    </xf>
    <xf numFmtId="0" fontId="17" fillId="0" borderId="56" xfId="0" applyFont="1" applyBorder="1" applyAlignment="1">
      <alignment/>
    </xf>
    <xf numFmtId="0" fontId="15" fillId="0" borderId="58" xfId="681" applyFont="1" applyBorder="1" applyAlignment="1" quotePrefix="1">
      <alignment horizontal="center" vertical="center"/>
      <protection/>
    </xf>
    <xf numFmtId="0" fontId="20" fillId="0" borderId="0" xfId="0" applyFont="1" applyAlignment="1">
      <alignment/>
    </xf>
    <xf numFmtId="0" fontId="9" fillId="0" borderId="56" xfId="0" applyFont="1" applyBorder="1" applyAlignment="1">
      <alignment horizontal="center" vertical="center"/>
    </xf>
    <xf numFmtId="0" fontId="9" fillId="0" borderId="12" xfId="681" applyFont="1" applyBorder="1" applyAlignment="1">
      <alignment horizontal="center" vertical="center"/>
      <protection/>
    </xf>
    <xf numFmtId="0" fontId="9" fillId="0" borderId="52" xfId="681" applyFont="1" applyBorder="1" applyAlignment="1">
      <alignment horizontal="center" vertical="center"/>
      <protection/>
    </xf>
    <xf numFmtId="0" fontId="9" fillId="0" borderId="59" xfId="0" applyFont="1" applyBorder="1" applyAlignment="1">
      <alignment horizontal="center" vertical="center"/>
    </xf>
    <xf numFmtId="0" fontId="12" fillId="0" borderId="60" xfId="0" applyFont="1" applyBorder="1" applyAlignment="1" quotePrefix="1">
      <alignment horizontal="center" vertical="center"/>
    </xf>
    <xf numFmtId="0" fontId="9" fillId="0" borderId="61" xfId="0" applyFont="1" applyBorder="1" applyAlignment="1">
      <alignment horizontal="center" vertical="center"/>
    </xf>
    <xf numFmtId="0" fontId="9" fillId="0" borderId="52" xfId="0" applyFont="1" applyBorder="1" applyAlignment="1">
      <alignment horizontal="center" vertical="center"/>
    </xf>
    <xf numFmtId="0" fontId="9" fillId="0" borderId="29" xfId="0" applyFont="1" applyBorder="1" applyAlignment="1">
      <alignment horizontal="center" vertical="center"/>
    </xf>
    <xf numFmtId="0" fontId="9" fillId="0" borderId="62" xfId="0" applyFont="1" applyBorder="1" applyAlignment="1">
      <alignment horizontal="center" vertical="center"/>
    </xf>
    <xf numFmtId="0" fontId="12" fillId="0" borderId="63" xfId="0" applyFont="1" applyBorder="1" applyAlignment="1">
      <alignment vertical="center"/>
    </xf>
    <xf numFmtId="0" fontId="9" fillId="0" borderId="12"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182" fontId="12" fillId="0" borderId="29" xfId="810" applyNumberFormat="1" applyFont="1" applyFill="1" applyBorder="1" applyAlignment="1">
      <alignment vertical="center" wrapText="1"/>
      <protection/>
    </xf>
    <xf numFmtId="0" fontId="9" fillId="0" borderId="66" xfId="0" applyFont="1" applyBorder="1" applyAlignment="1">
      <alignment horizontal="center"/>
    </xf>
    <xf numFmtId="0" fontId="9" fillId="0" borderId="67" xfId="0" applyFont="1" applyBorder="1" applyAlignment="1">
      <alignment/>
    </xf>
    <xf numFmtId="3" fontId="12" fillId="0" borderId="43" xfId="0" applyNumberFormat="1" applyFont="1" applyBorder="1" applyAlignment="1">
      <alignment/>
    </xf>
    <xf numFmtId="0" fontId="12" fillId="0" borderId="68" xfId="0" applyFont="1" applyBorder="1" applyAlignment="1">
      <alignment/>
    </xf>
    <xf numFmtId="3" fontId="29" fillId="0" borderId="29" xfId="0" applyNumberFormat="1" applyFont="1" applyBorder="1" applyAlignment="1">
      <alignment/>
    </xf>
    <xf numFmtId="3" fontId="20" fillId="0" borderId="29" xfId="0" applyNumberFormat="1" applyFont="1" applyBorder="1" applyAlignment="1">
      <alignment/>
    </xf>
    <xf numFmtId="0" fontId="9" fillId="0" borderId="0" xfId="0" applyFont="1" applyBorder="1" applyAlignment="1">
      <alignment/>
    </xf>
    <xf numFmtId="3" fontId="11" fillId="0" borderId="56" xfId="0" applyNumberFormat="1" applyFont="1" applyBorder="1" applyAlignment="1">
      <alignment/>
    </xf>
    <xf numFmtId="0" fontId="9" fillId="0" borderId="0" xfId="0" applyFont="1" applyBorder="1" applyAlignment="1">
      <alignment horizontal="left" vertical="center" wrapText="1" readingOrder="1"/>
    </xf>
    <xf numFmtId="0" fontId="9" fillId="0" borderId="29" xfId="0" applyFont="1" applyBorder="1" applyAlignment="1">
      <alignment horizontal="center" vertical="center" wrapText="1" readingOrder="1"/>
    </xf>
    <xf numFmtId="0" fontId="12" fillId="0" borderId="12" xfId="0" applyFont="1" applyBorder="1" applyAlignment="1">
      <alignment/>
    </xf>
    <xf numFmtId="0" fontId="12" fillId="0" borderId="5" xfId="0" applyFont="1" applyBorder="1" applyAlignment="1">
      <alignment/>
    </xf>
    <xf numFmtId="3" fontId="7" fillId="0" borderId="43" xfId="0" applyNumberFormat="1" applyFont="1" applyBorder="1" applyAlignment="1">
      <alignment/>
    </xf>
    <xf numFmtId="0" fontId="8" fillId="0" borderId="0" xfId="0" applyFont="1" applyAlignment="1">
      <alignment horizontal="center"/>
    </xf>
    <xf numFmtId="3" fontId="29" fillId="0" borderId="9" xfId="0" applyNumberFormat="1" applyFont="1" applyBorder="1" applyAlignment="1">
      <alignment/>
    </xf>
    <xf numFmtId="3" fontId="20" fillId="0" borderId="9" xfId="0" applyNumberFormat="1" applyFont="1" applyBorder="1" applyAlignment="1">
      <alignment/>
    </xf>
    <xf numFmtId="3" fontId="8" fillId="0" borderId="9" xfId="0" applyNumberFormat="1" applyFont="1" applyBorder="1" applyAlignment="1">
      <alignment horizontal="right"/>
    </xf>
    <xf numFmtId="3" fontId="8" fillId="0" borderId="43" xfId="0" applyNumberFormat="1" applyFont="1" applyBorder="1" applyAlignment="1">
      <alignment horizontal="center"/>
    </xf>
    <xf numFmtId="3" fontId="8" fillId="0" borderId="29" xfId="0" applyNumberFormat="1" applyFont="1" applyBorder="1" applyAlignment="1">
      <alignment horizontal="center"/>
    </xf>
    <xf numFmtId="0" fontId="12" fillId="0" borderId="69" xfId="0" applyFont="1" applyBorder="1" applyAlignment="1">
      <alignment horizontal="right"/>
    </xf>
    <xf numFmtId="0" fontId="12" fillId="0" borderId="12" xfId="0" applyFont="1" applyBorder="1" applyAlignment="1">
      <alignment horizontal="center"/>
    </xf>
    <xf numFmtId="184" fontId="8" fillId="0" borderId="29" xfId="252" applyNumberFormat="1" applyFont="1" applyBorder="1" applyAlignment="1">
      <alignment horizontal="right" vertical="center"/>
    </xf>
    <xf numFmtId="184" fontId="8" fillId="0" borderId="65" xfId="252" applyNumberFormat="1" applyFont="1" applyBorder="1" applyAlignment="1">
      <alignment horizontal="right" vertical="center"/>
    </xf>
    <xf numFmtId="184" fontId="20" fillId="0" borderId="29" xfId="252" applyNumberFormat="1" applyFont="1" applyBorder="1" applyAlignment="1">
      <alignment horizontal="right" vertical="center"/>
    </xf>
    <xf numFmtId="184" fontId="8" fillId="0" borderId="29" xfId="252" applyNumberFormat="1" applyFont="1" applyBorder="1" applyAlignment="1">
      <alignment horizontal="right" vertical="center" wrapText="1"/>
    </xf>
    <xf numFmtId="184" fontId="8" fillId="0" borderId="53" xfId="252" applyNumberFormat="1" applyFont="1" applyBorder="1" applyAlignment="1">
      <alignment horizontal="left" vertical="center" wrapText="1"/>
    </xf>
    <xf numFmtId="184" fontId="7" fillId="0" borderId="29" xfId="252" applyNumberFormat="1" applyFont="1" applyBorder="1" applyAlignment="1">
      <alignment horizontal="right" vertical="center" wrapText="1"/>
    </xf>
    <xf numFmtId="184" fontId="7" fillId="0" borderId="29" xfId="252" applyNumberFormat="1" applyFont="1" applyBorder="1" applyAlignment="1">
      <alignment horizontal="right" vertical="center"/>
    </xf>
    <xf numFmtId="188" fontId="8" fillId="0" borderId="0" xfId="252" applyNumberFormat="1" applyFont="1" applyAlignment="1">
      <alignment/>
    </xf>
    <xf numFmtId="0" fontId="9" fillId="0" borderId="70" xfId="681" applyFont="1" applyBorder="1" applyAlignment="1">
      <alignment horizontal="center" vertical="center"/>
      <protection/>
    </xf>
    <xf numFmtId="0" fontId="9" fillId="0" borderId="29" xfId="0" applyFont="1" applyBorder="1" applyAlignment="1">
      <alignment/>
    </xf>
    <xf numFmtId="0" fontId="9" fillId="0" borderId="12" xfId="0" applyFont="1" applyBorder="1" applyAlignment="1">
      <alignment horizontal="left" vertical="center" wrapText="1" readingOrder="1"/>
    </xf>
    <xf numFmtId="184" fontId="8" fillId="0" borderId="12" xfId="252" applyNumberFormat="1" applyFont="1" applyBorder="1" applyAlignment="1">
      <alignment horizontal="right" vertical="center"/>
    </xf>
    <xf numFmtId="184" fontId="8" fillId="0" borderId="12" xfId="252" applyNumberFormat="1" applyFont="1" applyBorder="1" applyAlignment="1">
      <alignment horizontal="right" vertical="center" wrapText="1"/>
    </xf>
    <xf numFmtId="184" fontId="8" fillId="0" borderId="53" xfId="252" applyNumberFormat="1" applyFont="1" applyBorder="1" applyAlignment="1">
      <alignment horizontal="right" vertical="center" wrapText="1"/>
    </xf>
    <xf numFmtId="184" fontId="8" fillId="0" borderId="64" xfId="252" applyNumberFormat="1" applyFont="1" applyBorder="1" applyAlignment="1">
      <alignment horizontal="right" vertical="center"/>
    </xf>
    <xf numFmtId="184" fontId="7" fillId="0" borderId="56" xfId="252" applyNumberFormat="1" applyFont="1" applyBorder="1" applyAlignment="1">
      <alignment horizontal="right" vertical="center" wrapText="1"/>
    </xf>
    <xf numFmtId="184" fontId="8" fillId="0" borderId="56" xfId="252" applyNumberFormat="1" applyFont="1" applyBorder="1" applyAlignment="1">
      <alignment horizontal="right" vertical="center" wrapText="1"/>
    </xf>
    <xf numFmtId="0" fontId="9" fillId="0" borderId="9" xfId="0" applyFont="1" applyBorder="1" applyAlignment="1">
      <alignment horizontal="center"/>
    </xf>
    <xf numFmtId="184" fontId="12" fillId="0" borderId="9" xfId="398" applyNumberFormat="1" applyFont="1" applyBorder="1" applyAlignment="1">
      <alignment vertical="center" wrapText="1"/>
    </xf>
    <xf numFmtId="184" fontId="12" fillId="0" borderId="9" xfId="398" applyNumberFormat="1" applyFont="1" applyFill="1" applyBorder="1" applyAlignment="1">
      <alignment vertical="center" wrapText="1"/>
    </xf>
    <xf numFmtId="184" fontId="12" fillId="0" borderId="29" xfId="398" applyNumberFormat="1" applyFont="1" applyBorder="1" applyAlignment="1">
      <alignment horizontal="left" vertical="center" wrapText="1"/>
    </xf>
    <xf numFmtId="0" fontId="12" fillId="0" borderId="29" xfId="0" applyFont="1" applyFill="1" applyBorder="1" applyAlignment="1">
      <alignment horizontal="left" vertical="center" wrapText="1"/>
    </xf>
    <xf numFmtId="184" fontId="7" fillId="0" borderId="9" xfId="252" applyNumberFormat="1" applyFont="1" applyBorder="1" applyAlignment="1">
      <alignment horizontal="right" vertical="center"/>
    </xf>
    <xf numFmtId="184" fontId="8" fillId="0" borderId="9" xfId="252" applyNumberFormat="1" applyFont="1" applyBorder="1" applyAlignment="1">
      <alignment horizontal="right" vertical="center"/>
    </xf>
    <xf numFmtId="184" fontId="7" fillId="0" borderId="56" xfId="252" applyNumberFormat="1" applyFont="1" applyBorder="1" applyAlignment="1">
      <alignment horizontal="right" vertical="center"/>
    </xf>
    <xf numFmtId="184" fontId="8" fillId="0" borderId="56" xfId="252" applyNumberFormat="1" applyFont="1" applyBorder="1" applyAlignment="1">
      <alignment horizontal="right" vertical="center"/>
    </xf>
    <xf numFmtId="184" fontId="8" fillId="0" borderId="29" xfId="398" applyNumberFormat="1" applyFont="1" applyBorder="1" applyAlignment="1">
      <alignment horizontal="center" vertical="center" wrapText="1"/>
    </xf>
    <xf numFmtId="169" fontId="8" fillId="0" borderId="29" xfId="278" applyFont="1" applyBorder="1" applyAlignment="1">
      <alignment horizontal="center" vertical="center" wrapText="1"/>
    </xf>
    <xf numFmtId="0" fontId="9" fillId="0" borderId="0" xfId="681" applyFont="1" applyBorder="1" applyAlignment="1">
      <alignment horizontal="center"/>
      <protection/>
    </xf>
    <xf numFmtId="3" fontId="12" fillId="0" borderId="29" xfId="681" applyNumberFormat="1" applyFont="1" applyBorder="1" applyAlignment="1">
      <alignment horizontal="right" vertical="center" wrapText="1"/>
      <protection/>
    </xf>
    <xf numFmtId="3" fontId="12" fillId="0" borderId="29" xfId="681" applyNumberFormat="1" applyFont="1" applyBorder="1" applyAlignment="1">
      <alignment horizontal="right" vertical="center"/>
      <protection/>
    </xf>
    <xf numFmtId="3" fontId="12" fillId="0" borderId="65" xfId="681" applyNumberFormat="1" applyFont="1" applyBorder="1" applyAlignment="1">
      <alignment horizontal="right" vertical="center"/>
      <protection/>
    </xf>
    <xf numFmtId="3" fontId="14" fillId="0" borderId="29" xfId="681" applyNumberFormat="1" applyFont="1" applyBorder="1" applyAlignment="1">
      <alignment horizontal="right" vertical="center"/>
      <protection/>
    </xf>
    <xf numFmtId="3" fontId="11" fillId="0" borderId="29" xfId="681" applyNumberFormat="1" applyFont="1" applyBorder="1" applyAlignment="1">
      <alignment horizontal="right" vertical="center"/>
      <protection/>
    </xf>
    <xf numFmtId="3" fontId="9" fillId="0" borderId="29" xfId="681" applyNumberFormat="1" applyFont="1" applyBorder="1" applyAlignment="1">
      <alignment horizontal="right" vertical="center"/>
      <protection/>
    </xf>
    <xf numFmtId="0" fontId="9" fillId="0" borderId="0" xfId="681" applyFont="1">
      <alignment/>
      <protection/>
    </xf>
    <xf numFmtId="0" fontId="9" fillId="0" borderId="63" xfId="0" applyFont="1" applyBorder="1" applyAlignment="1">
      <alignment horizontal="left" vertical="center" wrapText="1" readingOrder="1"/>
    </xf>
    <xf numFmtId="3" fontId="12" fillId="0" borderId="64" xfId="681" applyNumberFormat="1" applyFont="1" applyBorder="1" applyAlignment="1">
      <alignment horizontal="right" vertical="center"/>
      <protection/>
    </xf>
    <xf numFmtId="184" fontId="7" fillId="0" borderId="12" xfId="252" applyNumberFormat="1" applyFont="1" applyBorder="1" applyAlignment="1">
      <alignment horizontal="right" vertical="center" wrapText="1"/>
    </xf>
    <xf numFmtId="3" fontId="9" fillId="0" borderId="12" xfId="681" applyNumberFormat="1" applyFont="1" applyBorder="1" applyAlignment="1">
      <alignment horizontal="right" vertical="center"/>
      <protection/>
    </xf>
    <xf numFmtId="184" fontId="9" fillId="0" borderId="0" xfId="252" applyNumberFormat="1" applyFont="1" applyAlignment="1">
      <alignment/>
    </xf>
    <xf numFmtId="187" fontId="11" fillId="0" borderId="0" xfId="252" applyNumberFormat="1" applyFont="1" applyAlignment="1">
      <alignment/>
    </xf>
    <xf numFmtId="187" fontId="11" fillId="0" borderId="0" xfId="681" applyNumberFormat="1" applyFont="1">
      <alignment/>
      <protection/>
    </xf>
    <xf numFmtId="187" fontId="12" fillId="0" borderId="0" xfId="681" applyNumberFormat="1" applyFont="1">
      <alignment/>
      <protection/>
    </xf>
    <xf numFmtId="171" fontId="12" fillId="0" borderId="29" xfId="252" applyFont="1" applyBorder="1" applyAlignment="1">
      <alignment horizontal="right" vertical="center"/>
    </xf>
    <xf numFmtId="0" fontId="255" fillId="0" borderId="0" xfId="681" applyFont="1">
      <alignment/>
      <protection/>
    </xf>
    <xf numFmtId="0" fontId="8" fillId="0" borderId="0" xfId="639" applyFont="1">
      <alignment/>
      <protection/>
    </xf>
    <xf numFmtId="0" fontId="27" fillId="0" borderId="0" xfId="639" applyFont="1">
      <alignment/>
      <protection/>
    </xf>
    <xf numFmtId="0" fontId="20" fillId="0" borderId="0" xfId="639" applyFont="1" applyAlignment="1">
      <alignment horizontal="center"/>
      <protection/>
    </xf>
    <xf numFmtId="0" fontId="20" fillId="0" borderId="0" xfId="639" applyFont="1">
      <alignment/>
      <protection/>
    </xf>
    <xf numFmtId="0" fontId="12" fillId="0" borderId="0" xfId="639" applyFont="1" applyAlignment="1">
      <alignment horizontal="center"/>
      <protection/>
    </xf>
    <xf numFmtId="184" fontId="12" fillId="0" borderId="0" xfId="639" applyNumberFormat="1" applyFont="1" applyAlignment="1">
      <alignment horizontal="center"/>
      <protection/>
    </xf>
    <xf numFmtId="16" fontId="132" fillId="0" borderId="0" xfId="639" applyNumberFormat="1" applyFont="1">
      <alignment/>
      <protection/>
    </xf>
    <xf numFmtId="0" fontId="12" fillId="0" borderId="0" xfId="639" applyFont="1">
      <alignment/>
      <protection/>
    </xf>
    <xf numFmtId="0" fontId="16" fillId="0" borderId="43" xfId="639" applyFont="1" applyBorder="1" applyAlignment="1">
      <alignment horizontal="center"/>
      <protection/>
    </xf>
    <xf numFmtId="0" fontId="22" fillId="0" borderId="12" xfId="639" applyFont="1" applyBorder="1" applyAlignment="1">
      <alignment horizontal="center"/>
      <protection/>
    </xf>
    <xf numFmtId="0" fontId="22" fillId="0" borderId="1" xfId="639" applyFont="1" applyBorder="1" applyAlignment="1">
      <alignment horizontal="center"/>
      <protection/>
    </xf>
    <xf numFmtId="0" fontId="16" fillId="0" borderId="12" xfId="639" applyFont="1" applyBorder="1" applyAlignment="1">
      <alignment horizontal="center"/>
      <protection/>
    </xf>
    <xf numFmtId="0" fontId="27" fillId="0" borderId="1" xfId="639" applyFont="1" applyBorder="1" applyAlignment="1">
      <alignment horizontal="center"/>
      <protection/>
    </xf>
    <xf numFmtId="0" fontId="27" fillId="0" borderId="12" xfId="639" applyFont="1" applyBorder="1" applyAlignment="1">
      <alignment horizontal="center"/>
      <protection/>
    </xf>
    <xf numFmtId="0" fontId="16" fillId="0" borderId="16" xfId="639" applyFont="1" applyBorder="1">
      <alignment/>
      <protection/>
    </xf>
    <xf numFmtId="184" fontId="15" fillId="0" borderId="16" xfId="294" applyNumberFormat="1" applyFont="1" applyBorder="1" applyAlignment="1">
      <alignment/>
    </xf>
    <xf numFmtId="185" fontId="36" fillId="0" borderId="16" xfId="294" applyNumberFormat="1" applyFont="1" applyBorder="1" applyAlignment="1">
      <alignment/>
    </xf>
    <xf numFmtId="0" fontId="62" fillId="0" borderId="0" xfId="639" applyFont="1">
      <alignment/>
      <protection/>
    </xf>
    <xf numFmtId="0" fontId="22" fillId="0" borderId="8" xfId="639" applyFont="1" applyBorder="1">
      <alignment/>
      <protection/>
    </xf>
    <xf numFmtId="0" fontId="22" fillId="0" borderId="8" xfId="639" applyFont="1" applyFill="1" applyBorder="1">
      <alignment/>
      <protection/>
    </xf>
    <xf numFmtId="184" fontId="33" fillId="0" borderId="8" xfId="294" applyNumberFormat="1" applyFont="1" applyBorder="1" applyAlignment="1">
      <alignment/>
    </xf>
    <xf numFmtId="185" fontId="37" fillId="0" borderId="16" xfId="294" applyNumberFormat="1" applyFont="1" applyBorder="1" applyAlignment="1">
      <alignment/>
    </xf>
    <xf numFmtId="0" fontId="22" fillId="0" borderId="8" xfId="639" applyFont="1" applyFill="1" applyBorder="1" applyAlignment="1">
      <alignment wrapText="1"/>
      <protection/>
    </xf>
    <xf numFmtId="0" fontId="16" fillId="0" borderId="8" xfId="639" applyFont="1" applyBorder="1">
      <alignment/>
      <protection/>
    </xf>
    <xf numFmtId="184" fontId="7" fillId="0" borderId="8" xfId="294" applyNumberFormat="1" applyFont="1" applyBorder="1" applyAlignment="1">
      <alignment/>
    </xf>
    <xf numFmtId="184" fontId="15" fillId="0" borderId="8" xfId="294" applyNumberFormat="1" applyFont="1" applyBorder="1" applyAlignment="1">
      <alignment/>
    </xf>
    <xf numFmtId="184" fontId="27" fillId="0" borderId="0" xfId="294" applyNumberFormat="1" applyFont="1" applyAlignment="1">
      <alignment/>
    </xf>
    <xf numFmtId="184" fontId="62" fillId="0" borderId="0" xfId="294" applyNumberFormat="1" applyFont="1" applyAlignment="1">
      <alignment/>
    </xf>
    <xf numFmtId="0" fontId="201" fillId="0" borderId="8" xfId="639" applyFont="1" applyBorder="1">
      <alignment/>
      <protection/>
    </xf>
    <xf numFmtId="184" fontId="202" fillId="0" borderId="8" xfId="294" applyNumberFormat="1" applyFont="1" applyBorder="1" applyAlignment="1">
      <alignment/>
    </xf>
    <xf numFmtId="185" fontId="202" fillId="0" borderId="8" xfId="294" applyNumberFormat="1" applyFont="1" applyBorder="1" applyAlignment="1">
      <alignment/>
    </xf>
    <xf numFmtId="184" fontId="203" fillId="0" borderId="8" xfId="294" applyNumberFormat="1" applyFont="1" applyBorder="1" applyAlignment="1">
      <alignment/>
    </xf>
    <xf numFmtId="185" fontId="38" fillId="0" borderId="16" xfId="294" applyNumberFormat="1" applyFont="1" applyBorder="1" applyAlignment="1">
      <alignment/>
    </xf>
    <xf numFmtId="0" fontId="204" fillId="0" borderId="0" xfId="639" applyFont="1">
      <alignment/>
      <protection/>
    </xf>
    <xf numFmtId="190" fontId="204" fillId="0" borderId="0" xfId="639" applyNumberFormat="1" applyFont="1">
      <alignment/>
      <protection/>
    </xf>
    <xf numFmtId="184" fontId="8" fillId="0" borderId="8" xfId="294" applyNumberFormat="1" applyFont="1" applyFill="1" applyBorder="1" applyAlignment="1">
      <alignment/>
    </xf>
    <xf numFmtId="185" fontId="8" fillId="0" borderId="8" xfId="294" applyNumberFormat="1" applyFont="1" applyBorder="1" applyAlignment="1">
      <alignment/>
    </xf>
    <xf numFmtId="184" fontId="33" fillId="0" borderId="8" xfId="294" applyNumberFormat="1" applyFont="1" applyFill="1" applyBorder="1" applyAlignment="1">
      <alignment/>
    </xf>
    <xf numFmtId="184" fontId="8" fillId="0" borderId="8" xfId="294" applyNumberFormat="1" applyFont="1" applyBorder="1" applyAlignment="1">
      <alignment/>
    </xf>
    <xf numFmtId="184" fontId="27" fillId="0" borderId="0" xfId="639" applyNumberFormat="1" applyFont="1">
      <alignment/>
      <protection/>
    </xf>
    <xf numFmtId="0" fontId="201" fillId="0" borderId="8" xfId="639" applyFont="1" applyFill="1" applyBorder="1" applyAlignment="1">
      <alignment wrapText="1"/>
      <protection/>
    </xf>
    <xf numFmtId="0" fontId="201" fillId="0" borderId="8" xfId="639" applyFont="1" applyFill="1" applyBorder="1">
      <alignment/>
      <protection/>
    </xf>
    <xf numFmtId="184" fontId="204" fillId="0" borderId="0" xfId="639" applyNumberFormat="1" applyFont="1">
      <alignment/>
      <protection/>
    </xf>
    <xf numFmtId="0" fontId="201" fillId="0" borderId="8" xfId="639" applyFont="1" applyBorder="1" applyAlignment="1">
      <alignment wrapText="1"/>
      <protection/>
    </xf>
    <xf numFmtId="0" fontId="22" fillId="0" borderId="8" xfId="639" applyFont="1" applyBorder="1" applyAlignment="1">
      <alignment wrapText="1"/>
      <protection/>
    </xf>
    <xf numFmtId="184" fontId="62" fillId="0" borderId="0" xfId="639" applyNumberFormat="1" applyFont="1">
      <alignment/>
      <protection/>
    </xf>
    <xf numFmtId="184" fontId="16" fillId="0" borderId="8" xfId="294" applyNumberFormat="1" applyFont="1" applyBorder="1" applyAlignment="1">
      <alignment/>
    </xf>
    <xf numFmtId="0" fontId="22" fillId="0" borderId="71" xfId="639" applyFont="1" applyBorder="1">
      <alignment/>
      <protection/>
    </xf>
    <xf numFmtId="184" fontId="33" fillId="0" borderId="71" xfId="294" applyNumberFormat="1" applyFont="1" applyBorder="1" applyAlignment="1">
      <alignment/>
    </xf>
    <xf numFmtId="0" fontId="27" fillId="0" borderId="72" xfId="639" applyFont="1" applyBorder="1">
      <alignment/>
      <protection/>
    </xf>
    <xf numFmtId="184" fontId="33" fillId="0" borderId="72" xfId="294" applyNumberFormat="1" applyFont="1" applyBorder="1" applyAlignment="1">
      <alignment/>
    </xf>
    <xf numFmtId="185" fontId="37" fillId="0" borderId="72" xfId="294" applyNumberFormat="1" applyFont="1" applyBorder="1" applyAlignment="1">
      <alignment/>
    </xf>
    <xf numFmtId="0" fontId="27" fillId="0" borderId="0" xfId="639" applyFont="1" applyBorder="1">
      <alignment/>
      <protection/>
    </xf>
    <xf numFmtId="184" fontId="22" fillId="0" borderId="0" xfId="294" applyNumberFormat="1" applyFont="1" applyBorder="1" applyAlignment="1">
      <alignment/>
    </xf>
    <xf numFmtId="185" fontId="37" fillId="0" borderId="0" xfId="294" applyNumberFormat="1" applyFont="1" applyBorder="1" applyAlignment="1">
      <alignment/>
    </xf>
    <xf numFmtId="0" fontId="22" fillId="0" borderId="0" xfId="639" applyFont="1">
      <alignment/>
      <protection/>
    </xf>
    <xf numFmtId="0" fontId="7" fillId="0" borderId="0" xfId="639" applyFont="1" applyAlignment="1">
      <alignment horizontal="left"/>
      <protection/>
    </xf>
    <xf numFmtId="0" fontId="7" fillId="0" borderId="0" xfId="639" applyFont="1">
      <alignment/>
      <protection/>
    </xf>
    <xf numFmtId="184" fontId="12" fillId="0" borderId="0" xfId="294" applyNumberFormat="1" applyFont="1" applyAlignment="1">
      <alignment/>
    </xf>
    <xf numFmtId="184" fontId="8" fillId="0" borderId="0" xfId="294" applyNumberFormat="1" applyFont="1" applyAlignment="1">
      <alignment/>
    </xf>
    <xf numFmtId="0" fontId="8" fillId="0" borderId="0" xfId="639" applyFont="1" applyAlignment="1">
      <alignment horizontal="left"/>
      <protection/>
    </xf>
    <xf numFmtId="184" fontId="22" fillId="0" borderId="0" xfId="294" applyNumberFormat="1" applyFont="1" applyAlignment="1">
      <alignment/>
    </xf>
    <xf numFmtId="184" fontId="37" fillId="0" borderId="0" xfId="294" applyNumberFormat="1" applyFont="1" applyAlignment="1">
      <alignment/>
    </xf>
    <xf numFmtId="0" fontId="205" fillId="0" borderId="0" xfId="639" applyFont="1" applyAlignment="1">
      <alignment horizontal="center"/>
      <protection/>
    </xf>
    <xf numFmtId="184" fontId="206" fillId="0" borderId="0" xfId="294" applyNumberFormat="1" applyFont="1" applyAlignment="1">
      <alignment horizontal="center"/>
    </xf>
    <xf numFmtId="184" fontId="205" fillId="0" borderId="0" xfId="294" applyNumberFormat="1" applyFont="1" applyAlignment="1">
      <alignment horizontal="center"/>
    </xf>
    <xf numFmtId="184" fontId="205" fillId="0" borderId="0" xfId="639" applyNumberFormat="1" applyFont="1" applyAlignment="1">
      <alignment horizontal="center"/>
      <protection/>
    </xf>
    <xf numFmtId="0" fontId="7" fillId="0" borderId="16" xfId="639" applyFont="1" applyBorder="1" applyAlignment="1">
      <alignment horizontal="center"/>
      <protection/>
    </xf>
    <xf numFmtId="0" fontId="7" fillId="0" borderId="16" xfId="639" applyFont="1" applyBorder="1">
      <alignment/>
      <protection/>
    </xf>
    <xf numFmtId="184" fontId="7" fillId="0" borderId="16" xfId="294" applyNumberFormat="1" applyFont="1" applyBorder="1" applyAlignment="1">
      <alignment/>
    </xf>
    <xf numFmtId="185" fontId="7" fillId="0" borderId="16" xfId="294" applyNumberFormat="1" applyFont="1" applyBorder="1" applyAlignment="1">
      <alignment/>
    </xf>
    <xf numFmtId="0" fontId="202" fillId="0" borderId="8" xfId="639" applyFont="1" applyBorder="1" applyAlignment="1">
      <alignment horizontal="center"/>
      <protection/>
    </xf>
    <xf numFmtId="0" fontId="202" fillId="0" borderId="8" xfId="639" applyFont="1" applyBorder="1">
      <alignment/>
      <protection/>
    </xf>
    <xf numFmtId="0" fontId="8" fillId="0" borderId="8" xfId="639" applyFont="1" applyBorder="1" applyAlignment="1">
      <alignment horizontal="center"/>
      <protection/>
    </xf>
    <xf numFmtId="0" fontId="8" fillId="0" borderId="8" xfId="639" applyFont="1" applyBorder="1">
      <alignment/>
      <protection/>
    </xf>
    <xf numFmtId="0" fontId="8" fillId="0" borderId="8" xfId="639" applyFont="1" applyFill="1" applyBorder="1" applyAlignment="1">
      <alignment wrapText="1"/>
      <protection/>
    </xf>
    <xf numFmtId="0" fontId="8" fillId="0" borderId="8" xfId="639" applyFont="1" applyFill="1" applyBorder="1">
      <alignment/>
      <protection/>
    </xf>
    <xf numFmtId="184" fontId="8" fillId="0" borderId="0" xfId="639" applyNumberFormat="1" applyFont="1">
      <alignment/>
      <protection/>
    </xf>
    <xf numFmtId="0" fontId="202" fillId="0" borderId="8" xfId="639" applyFont="1" applyBorder="1" applyAlignment="1">
      <alignment wrapText="1"/>
      <protection/>
    </xf>
    <xf numFmtId="0" fontId="7" fillId="0" borderId="8" xfId="639" applyFont="1" applyBorder="1" applyAlignment="1">
      <alignment horizontal="center"/>
      <protection/>
    </xf>
    <xf numFmtId="0" fontId="7" fillId="0" borderId="8" xfId="639" applyFont="1" applyBorder="1">
      <alignment/>
      <protection/>
    </xf>
    <xf numFmtId="0" fontId="7" fillId="0" borderId="8" xfId="639" applyFont="1" applyBorder="1" applyAlignment="1">
      <alignment wrapText="1"/>
      <protection/>
    </xf>
    <xf numFmtId="0" fontId="8" fillId="0" borderId="72" xfId="639" applyFont="1" applyBorder="1">
      <alignment/>
      <protection/>
    </xf>
    <xf numFmtId="0" fontId="207" fillId="0" borderId="0" xfId="809" applyFont="1" applyAlignment="1">
      <alignment horizontal="left"/>
      <protection/>
    </xf>
    <xf numFmtId="0" fontId="4" fillId="0" borderId="0" xfId="809" applyFont="1">
      <alignment/>
      <protection/>
    </xf>
    <xf numFmtId="0" fontId="7" fillId="0" borderId="0" xfId="639" applyFont="1" applyAlignment="1">
      <alignment/>
      <protection/>
    </xf>
    <xf numFmtId="255" fontId="4" fillId="0" borderId="0" xfId="809" applyNumberFormat="1" applyFont="1">
      <alignment/>
      <protection/>
    </xf>
    <xf numFmtId="0" fontId="4" fillId="0" borderId="0" xfId="809" applyFont="1" applyAlignment="1">
      <alignment horizontal="left"/>
      <protection/>
    </xf>
    <xf numFmtId="0" fontId="4" fillId="0" borderId="0" xfId="809" applyFont="1" applyAlignment="1">
      <alignment/>
      <protection/>
    </xf>
    <xf numFmtId="184" fontId="4" fillId="0" borderId="0" xfId="809" applyNumberFormat="1" applyFont="1">
      <alignment/>
      <protection/>
    </xf>
    <xf numFmtId="184" fontId="189" fillId="0" borderId="0" xfId="809" applyNumberFormat="1" applyFont="1">
      <alignment/>
      <protection/>
    </xf>
    <xf numFmtId="184" fontId="40" fillId="0" borderId="0" xfId="809" applyNumberFormat="1" applyFont="1">
      <alignment/>
      <protection/>
    </xf>
    <xf numFmtId="0" fontId="20" fillId="0" borderId="0" xfId="809" applyNumberFormat="1" applyFont="1" applyAlignment="1">
      <alignment horizontal="right"/>
      <protection/>
    </xf>
    <xf numFmtId="0" fontId="15" fillId="0" borderId="44" xfId="809" applyNumberFormat="1" applyFont="1" applyBorder="1" applyAlignment="1">
      <alignment horizontal="left" vertical="center"/>
      <protection/>
    </xf>
    <xf numFmtId="0" fontId="16" fillId="0" borderId="73" xfId="809" applyFont="1" applyBorder="1" applyAlignment="1">
      <alignment horizontal="centerContinuous" vertical="center"/>
      <protection/>
    </xf>
    <xf numFmtId="0" fontId="211" fillId="0" borderId="73" xfId="809" applyFont="1" applyBorder="1" applyAlignment="1">
      <alignment horizontal="centerContinuous" vertical="center"/>
      <protection/>
    </xf>
    <xf numFmtId="0" fontId="16" fillId="0" borderId="74" xfId="809" applyFont="1" applyBorder="1" applyAlignment="1">
      <alignment horizontal="centerContinuous" vertical="center"/>
      <protection/>
    </xf>
    <xf numFmtId="0" fontId="16" fillId="0" borderId="75" xfId="809" applyFont="1" applyBorder="1" applyAlignment="1">
      <alignment horizontal="centerContinuous" vertical="center"/>
      <protection/>
    </xf>
    <xf numFmtId="0" fontId="15" fillId="0" borderId="76" xfId="809" applyFont="1" applyBorder="1" applyAlignment="1">
      <alignment horizontal="left" vertical="center"/>
      <protection/>
    </xf>
    <xf numFmtId="0" fontId="15" fillId="0" borderId="29" xfId="809" applyFont="1" applyBorder="1" applyAlignment="1">
      <alignment horizontal="center" vertical="center"/>
      <protection/>
    </xf>
    <xf numFmtId="0" fontId="15" fillId="0" borderId="77" xfId="809" applyFont="1" applyBorder="1" applyAlignment="1">
      <alignment horizontal="left" vertical="center"/>
      <protection/>
    </xf>
    <xf numFmtId="0" fontId="15" fillId="0" borderId="12" xfId="809" applyFont="1" applyBorder="1" applyAlignment="1">
      <alignment horizontal="center" vertical="center"/>
      <protection/>
    </xf>
    <xf numFmtId="0" fontId="16" fillId="0" borderId="1" xfId="809" applyNumberFormat="1" applyFont="1" applyBorder="1" applyAlignment="1">
      <alignment horizontal="center" vertical="center" wrapText="1"/>
      <protection/>
    </xf>
    <xf numFmtId="0" fontId="24" fillId="0" borderId="78" xfId="809" applyFont="1" applyBorder="1" applyAlignment="1">
      <alignment horizontal="left" vertical="center"/>
      <protection/>
    </xf>
    <xf numFmtId="0" fontId="22" fillId="0" borderId="1" xfId="809" applyFont="1" applyBorder="1" applyAlignment="1">
      <alignment horizontal="center" vertical="center"/>
      <protection/>
    </xf>
    <xf numFmtId="0" fontId="24" fillId="0" borderId="1" xfId="809" applyFont="1" applyBorder="1" applyAlignment="1">
      <alignment horizontal="center" vertical="center"/>
      <protection/>
    </xf>
    <xf numFmtId="0" fontId="212" fillId="0" borderId="1" xfId="809" applyFont="1" applyBorder="1" applyAlignment="1">
      <alignment horizontal="center" vertical="center"/>
      <protection/>
    </xf>
    <xf numFmtId="0" fontId="212" fillId="0" borderId="79" xfId="809" applyFont="1" applyBorder="1" applyAlignment="1">
      <alignment horizontal="center" vertical="center"/>
      <protection/>
    </xf>
    <xf numFmtId="49" fontId="213" fillId="50" borderId="80" xfId="639" applyNumberFormat="1" applyFont="1" applyFill="1" applyBorder="1" applyAlignment="1">
      <alignment horizontal="left" indent="1"/>
      <protection/>
    </xf>
    <xf numFmtId="49" fontId="214" fillId="50" borderId="31" xfId="639" applyNumberFormat="1" applyFont="1" applyFill="1" applyBorder="1" applyAlignment="1">
      <alignment horizontal="center"/>
      <protection/>
    </xf>
    <xf numFmtId="184" fontId="214" fillId="0" borderId="31" xfId="294" applyNumberFormat="1" applyFont="1" applyBorder="1" applyAlignment="1">
      <alignment/>
    </xf>
    <xf numFmtId="185" fontId="214" fillId="0" borderId="8" xfId="294" applyNumberFormat="1" applyFont="1" applyBorder="1" applyAlignment="1">
      <alignment/>
    </xf>
    <xf numFmtId="185" fontId="214" fillId="0" borderId="81" xfId="294" applyNumberFormat="1" applyFont="1" applyBorder="1" applyAlignment="1">
      <alignment/>
    </xf>
    <xf numFmtId="0" fontId="215" fillId="0" borderId="0" xfId="809" applyFont="1">
      <alignment/>
      <protection/>
    </xf>
    <xf numFmtId="255" fontId="215" fillId="0" borderId="0" xfId="809" applyNumberFormat="1" applyFont="1">
      <alignment/>
      <protection/>
    </xf>
    <xf numFmtId="49" fontId="33" fillId="50" borderId="76" xfId="639" applyNumberFormat="1" applyFont="1" applyFill="1" applyBorder="1" applyAlignment="1">
      <alignment horizontal="left" indent="1"/>
      <protection/>
    </xf>
    <xf numFmtId="49" fontId="22" fillId="50" borderId="8" xfId="639" applyNumberFormat="1" applyFont="1" applyFill="1" applyBorder="1" applyAlignment="1">
      <alignment horizontal="center" wrapText="1"/>
      <protection/>
    </xf>
    <xf numFmtId="184" fontId="16" fillId="50" borderId="8" xfId="294" applyNumberFormat="1" applyFont="1" applyFill="1" applyBorder="1" applyAlignment="1">
      <alignment horizontal="center"/>
    </xf>
    <xf numFmtId="184" fontId="22" fillId="0" borderId="8" xfId="294" applyNumberFormat="1" applyFont="1" applyBorder="1" applyAlignment="1">
      <alignment/>
    </xf>
    <xf numFmtId="184" fontId="201" fillId="0" borderId="8" xfId="294" applyNumberFormat="1" applyFont="1" applyBorder="1" applyAlignment="1">
      <alignment/>
    </xf>
    <xf numFmtId="185" fontId="22" fillId="0" borderId="8" xfId="294" applyNumberFormat="1" applyFont="1" applyBorder="1" applyAlignment="1">
      <alignment/>
    </xf>
    <xf numFmtId="185" fontId="22" fillId="0" borderId="81" xfId="294" applyNumberFormat="1" applyFont="1" applyBorder="1" applyAlignment="1">
      <alignment/>
    </xf>
    <xf numFmtId="49" fontId="15" fillId="50" borderId="82" xfId="639" applyNumberFormat="1" applyFont="1" applyFill="1" applyBorder="1" applyAlignment="1">
      <alignment horizontal="left" indent="1"/>
      <protection/>
    </xf>
    <xf numFmtId="49" fontId="16" fillId="50" borderId="8" xfId="639" applyNumberFormat="1" applyFont="1" applyFill="1" applyBorder="1" applyAlignment="1">
      <alignment horizontal="left"/>
      <protection/>
    </xf>
    <xf numFmtId="185" fontId="16" fillId="0" borderId="8" xfId="294" applyNumberFormat="1" applyFont="1" applyBorder="1" applyAlignment="1">
      <alignment/>
    </xf>
    <xf numFmtId="185" fontId="16" fillId="0" borderId="81" xfId="294" applyNumberFormat="1" applyFont="1" applyBorder="1" applyAlignment="1">
      <alignment/>
    </xf>
    <xf numFmtId="0" fontId="185" fillId="0" borderId="0" xfId="809" applyFont="1">
      <alignment/>
      <protection/>
    </xf>
    <xf numFmtId="255" fontId="185" fillId="0" borderId="0" xfId="809" applyNumberFormat="1" applyFont="1">
      <alignment/>
      <protection/>
    </xf>
    <xf numFmtId="184" fontId="185" fillId="0" borderId="0" xfId="809" applyNumberFormat="1" applyFont="1">
      <alignment/>
      <protection/>
    </xf>
    <xf numFmtId="49" fontId="203" fillId="50" borderId="82" xfId="639" applyNumberFormat="1" applyFont="1" applyFill="1" applyBorder="1" applyAlignment="1">
      <alignment horizontal="left" indent="1"/>
      <protection/>
    </xf>
    <xf numFmtId="49" fontId="201" fillId="50" borderId="8" xfId="639" applyNumberFormat="1" applyFont="1" applyFill="1" applyBorder="1" applyAlignment="1">
      <alignment/>
      <protection/>
    </xf>
    <xf numFmtId="185" fontId="201" fillId="0" borderId="8" xfId="294" applyNumberFormat="1" applyFont="1" applyBorder="1" applyAlignment="1">
      <alignment/>
    </xf>
    <xf numFmtId="185" fontId="201" fillId="0" borderId="81" xfId="294" applyNumberFormat="1" applyFont="1" applyBorder="1" applyAlignment="1">
      <alignment/>
    </xf>
    <xf numFmtId="0" fontId="3" fillId="0" borderId="0" xfId="809" applyFont="1">
      <alignment/>
      <protection/>
    </xf>
    <xf numFmtId="255" fontId="3" fillId="0" borderId="0" xfId="809" applyNumberFormat="1" applyFont="1">
      <alignment/>
      <protection/>
    </xf>
    <xf numFmtId="49" fontId="33" fillId="50" borderId="82" xfId="639" applyNumberFormat="1" applyFont="1" applyFill="1" applyBorder="1" applyAlignment="1">
      <alignment horizontal="left" indent="1"/>
      <protection/>
    </xf>
    <xf numFmtId="49" fontId="22" fillId="50" borderId="8" xfId="639" applyNumberFormat="1" applyFont="1" applyFill="1" applyBorder="1" applyAlignment="1">
      <alignment/>
      <protection/>
    </xf>
    <xf numFmtId="49" fontId="33" fillId="50" borderId="83" xfId="639" applyNumberFormat="1" applyFont="1" applyFill="1" applyBorder="1" applyAlignment="1">
      <alignment horizontal="left" indent="1"/>
      <protection/>
    </xf>
    <xf numFmtId="256" fontId="4" fillId="0" borderId="0" xfId="809" applyNumberFormat="1" applyFont="1">
      <alignment/>
      <protection/>
    </xf>
    <xf numFmtId="256" fontId="3" fillId="0" borderId="0" xfId="809" applyNumberFormat="1" applyFont="1">
      <alignment/>
      <protection/>
    </xf>
    <xf numFmtId="49" fontId="32" fillId="50" borderId="82" xfId="639" applyNumberFormat="1" applyFont="1" applyFill="1" applyBorder="1" applyAlignment="1">
      <alignment horizontal="left" indent="1"/>
      <protection/>
    </xf>
    <xf numFmtId="49" fontId="23" fillId="50" borderId="8" xfId="639" applyNumberFormat="1" applyFont="1" applyFill="1" applyBorder="1" applyAlignment="1">
      <alignment/>
      <protection/>
    </xf>
    <xf numFmtId="184" fontId="23" fillId="0" borderId="8" xfId="294" applyNumberFormat="1" applyFont="1" applyBorder="1" applyAlignment="1">
      <alignment/>
    </xf>
    <xf numFmtId="185" fontId="23" fillId="0" borderId="8" xfId="294" applyNumberFormat="1" applyFont="1" applyBorder="1" applyAlignment="1">
      <alignment/>
    </xf>
    <xf numFmtId="185" fontId="23" fillId="0" borderId="81" xfId="294" applyNumberFormat="1" applyFont="1" applyBorder="1" applyAlignment="1">
      <alignment/>
    </xf>
    <xf numFmtId="0" fontId="2" fillId="0" borderId="0" xfId="809" applyFont="1">
      <alignment/>
      <protection/>
    </xf>
    <xf numFmtId="256" fontId="2" fillId="0" borderId="0" xfId="809" applyNumberFormat="1" applyFont="1">
      <alignment/>
      <protection/>
    </xf>
    <xf numFmtId="184" fontId="22" fillId="50" borderId="8" xfId="294" applyNumberFormat="1" applyFont="1" applyFill="1" applyBorder="1" applyAlignment="1">
      <alignment/>
    </xf>
    <xf numFmtId="49" fontId="22" fillId="50" borderId="8" xfId="639" applyNumberFormat="1" applyFont="1" applyFill="1" applyBorder="1" applyAlignment="1">
      <alignment wrapText="1"/>
      <protection/>
    </xf>
    <xf numFmtId="184" fontId="3" fillId="0" borderId="0" xfId="809" applyNumberFormat="1" applyFont="1">
      <alignment/>
      <protection/>
    </xf>
    <xf numFmtId="49" fontId="33" fillId="50" borderId="84" xfId="639" applyNumberFormat="1" applyFont="1" applyFill="1" applyBorder="1" applyAlignment="1">
      <alignment horizontal="left" indent="1"/>
      <protection/>
    </xf>
    <xf numFmtId="49" fontId="22" fillId="68" borderId="8" xfId="639" applyNumberFormat="1" applyFont="1" applyFill="1" applyBorder="1" applyAlignment="1">
      <alignment/>
      <protection/>
    </xf>
    <xf numFmtId="49" fontId="22" fillId="50" borderId="8" xfId="639" applyNumberFormat="1" applyFont="1" applyFill="1" applyBorder="1" applyAlignment="1">
      <alignment vertical="center" wrapText="1"/>
      <protection/>
    </xf>
    <xf numFmtId="0" fontId="33" fillId="50" borderId="82" xfId="639" applyFont="1" applyFill="1" applyBorder="1" applyAlignment="1">
      <alignment horizontal="left" indent="1"/>
      <protection/>
    </xf>
    <xf numFmtId="0" fontId="15" fillId="50" borderId="82" xfId="639" applyFont="1" applyFill="1" applyBorder="1" applyAlignment="1">
      <alignment horizontal="left" indent="1"/>
      <protection/>
    </xf>
    <xf numFmtId="49" fontId="16" fillId="50" borderId="8" xfId="639" applyNumberFormat="1" applyFont="1" applyFill="1" applyBorder="1" applyAlignment="1">
      <alignment/>
      <protection/>
    </xf>
    <xf numFmtId="256" fontId="185" fillId="0" borderId="0" xfId="809" applyNumberFormat="1" applyFont="1">
      <alignment/>
      <protection/>
    </xf>
    <xf numFmtId="0" fontId="32" fillId="50" borderId="82" xfId="639" applyFont="1" applyFill="1" applyBorder="1" applyAlignment="1">
      <alignment horizontal="left" indent="1"/>
      <protection/>
    </xf>
    <xf numFmtId="184" fontId="16" fillId="50" borderId="8" xfId="294" applyNumberFormat="1" applyFont="1" applyFill="1" applyBorder="1" applyAlignment="1">
      <alignment/>
    </xf>
    <xf numFmtId="184" fontId="22" fillId="50" borderId="8" xfId="294" applyNumberFormat="1" applyFont="1" applyFill="1" applyBorder="1" applyAlignment="1">
      <alignment/>
    </xf>
    <xf numFmtId="184" fontId="22" fillId="50" borderId="8" xfId="294" applyNumberFormat="1" applyFont="1" applyFill="1" applyBorder="1" applyAlignment="1">
      <alignment horizontal="left" indent="1"/>
    </xf>
    <xf numFmtId="0" fontId="21" fillId="0" borderId="0" xfId="809" applyFont="1">
      <alignment/>
      <protection/>
    </xf>
    <xf numFmtId="256" fontId="21" fillId="0" borderId="0" xfId="809" applyNumberFormat="1" applyFont="1">
      <alignment/>
      <protection/>
    </xf>
    <xf numFmtId="184" fontId="16" fillId="50" borderId="8" xfId="294" applyNumberFormat="1" applyFont="1" applyFill="1" applyBorder="1" applyAlignment="1">
      <alignment horizontal="left" indent="1"/>
    </xf>
    <xf numFmtId="0" fontId="216" fillId="0" borderId="0" xfId="809" applyFont="1">
      <alignment/>
      <protection/>
    </xf>
    <xf numFmtId="256" fontId="216" fillId="0" borderId="0" xfId="809" applyNumberFormat="1" applyFont="1">
      <alignment/>
      <protection/>
    </xf>
    <xf numFmtId="184" fontId="23" fillId="50" borderId="8" xfId="294" applyNumberFormat="1" applyFont="1" applyFill="1" applyBorder="1" applyAlignment="1">
      <alignment horizontal="left" indent="1"/>
    </xf>
    <xf numFmtId="256" fontId="216" fillId="0" borderId="0" xfId="294" applyNumberFormat="1" applyFont="1" applyAlignment="1">
      <alignment/>
    </xf>
    <xf numFmtId="184" fontId="22" fillId="0" borderId="81" xfId="294" applyNumberFormat="1" applyFont="1" applyBorder="1" applyAlignment="1">
      <alignment/>
    </xf>
    <xf numFmtId="0" fontId="8" fillId="50" borderId="82" xfId="639" applyFont="1" applyFill="1" applyBorder="1" applyAlignment="1">
      <alignment horizontal="left" indent="1"/>
      <protection/>
    </xf>
    <xf numFmtId="0" fontId="16" fillId="0" borderId="45" xfId="809" applyFont="1" applyBorder="1" applyAlignment="1">
      <alignment horizontal="left" vertical="center"/>
      <protection/>
    </xf>
    <xf numFmtId="0" fontId="16" fillId="0" borderId="85" xfId="809" applyFont="1" applyBorder="1" applyAlignment="1">
      <alignment horizontal="center" vertical="center"/>
      <protection/>
    </xf>
    <xf numFmtId="184" fontId="16" fillId="0" borderId="85" xfId="294" applyNumberFormat="1" applyFont="1" applyBorder="1" applyAlignment="1">
      <alignment horizontal="center" vertical="center"/>
    </xf>
    <xf numFmtId="184" fontId="22" fillId="0" borderId="85" xfId="294" applyNumberFormat="1" applyFont="1" applyBorder="1" applyAlignment="1">
      <alignment/>
    </xf>
    <xf numFmtId="184" fontId="22" fillId="0" borderId="86" xfId="294" applyNumberFormat="1" applyFont="1" applyBorder="1" applyAlignment="1">
      <alignment/>
    </xf>
    <xf numFmtId="49" fontId="8" fillId="0" borderId="0" xfId="809" applyNumberFormat="1" applyFont="1" applyAlignment="1">
      <alignment horizontal="center"/>
      <protection/>
    </xf>
    <xf numFmtId="49" fontId="4" fillId="0" borderId="0" xfId="809" applyNumberFormat="1" applyFont="1" applyAlignment="1">
      <alignment/>
      <protection/>
    </xf>
    <xf numFmtId="49" fontId="7" fillId="0" borderId="0" xfId="809" applyNumberFormat="1" applyFont="1" applyAlignment="1">
      <alignment horizontal="center" wrapText="1"/>
      <protection/>
    </xf>
    <xf numFmtId="49" fontId="7" fillId="0" borderId="0" xfId="809" applyNumberFormat="1" applyFont="1" applyAlignment="1">
      <alignment horizontal="center"/>
      <protection/>
    </xf>
    <xf numFmtId="0" fontId="7" fillId="0" borderId="0" xfId="809" applyNumberFormat="1" applyFont="1">
      <alignment/>
      <protection/>
    </xf>
    <xf numFmtId="184" fontId="18" fillId="0" borderId="0" xfId="294" applyNumberFormat="1" applyFont="1" applyAlignment="1">
      <alignment horizontal="center"/>
    </xf>
    <xf numFmtId="0" fontId="39" fillId="0" borderId="0" xfId="639" applyFont="1" applyBorder="1" applyAlignment="1">
      <alignment vertical="center" wrapText="1" readingOrder="1"/>
      <protection/>
    </xf>
    <xf numFmtId="0" fontId="60" fillId="0" borderId="0" xfId="639" applyFont="1" applyBorder="1" applyAlignment="1">
      <alignment vertical="center" wrapText="1" readingOrder="1"/>
      <protection/>
    </xf>
    <xf numFmtId="0" fontId="61" fillId="0" borderId="0" xfId="639" applyFont="1" applyBorder="1" applyAlignment="1">
      <alignment vertical="center" wrapText="1" readingOrder="1"/>
      <protection/>
    </xf>
    <xf numFmtId="0" fontId="27" fillId="0" borderId="0" xfId="639" applyAlignment="1">
      <alignment horizontal="left"/>
      <protection/>
    </xf>
    <xf numFmtId="0" fontId="220" fillId="0" borderId="0" xfId="639" applyNumberFormat="1" applyFont="1" applyAlignment="1">
      <alignment/>
      <protection/>
    </xf>
    <xf numFmtId="184" fontId="27" fillId="0" borderId="0" xfId="639" applyNumberFormat="1">
      <alignment/>
      <protection/>
    </xf>
    <xf numFmtId="0" fontId="27" fillId="0" borderId="0" xfId="639">
      <alignment/>
      <protection/>
    </xf>
    <xf numFmtId="49" fontId="185" fillId="0" borderId="0" xfId="809" applyNumberFormat="1" applyFont="1" applyAlignment="1">
      <alignment horizontal="center"/>
      <protection/>
    </xf>
    <xf numFmtId="49" fontId="20" fillId="0" borderId="0" xfId="809" applyNumberFormat="1" applyFont="1" applyAlignment="1">
      <alignment horizontal="center"/>
      <protection/>
    </xf>
    <xf numFmtId="184" fontId="27" fillId="0" borderId="0" xfId="294" applyNumberFormat="1" applyAlignment="1">
      <alignment/>
    </xf>
    <xf numFmtId="184" fontId="132" fillId="0" borderId="0" xfId="294" applyNumberFormat="1" applyFont="1" applyAlignment="1">
      <alignment/>
    </xf>
    <xf numFmtId="184" fontId="132" fillId="0" borderId="0" xfId="639" applyNumberFormat="1" applyFont="1">
      <alignment/>
      <protection/>
    </xf>
    <xf numFmtId="184" fontId="24" fillId="0" borderId="0" xfId="639" applyNumberFormat="1" applyFont="1" applyAlignment="1">
      <alignment horizontal="center"/>
      <protection/>
    </xf>
    <xf numFmtId="0" fontId="222" fillId="0" borderId="0" xfId="639" applyFont="1">
      <alignment/>
      <protection/>
    </xf>
    <xf numFmtId="0" fontId="15" fillId="0" borderId="43" xfId="639" applyFont="1" applyBorder="1" applyAlignment="1">
      <alignment horizontal="center"/>
      <protection/>
    </xf>
    <xf numFmtId="0" fontId="22" fillId="0" borderId="43" xfId="639" applyFont="1" applyBorder="1" applyAlignment="1">
      <alignment horizontal="center"/>
      <protection/>
    </xf>
    <xf numFmtId="0" fontId="62" fillId="0" borderId="12" xfId="639" applyFont="1" applyBorder="1">
      <alignment/>
      <protection/>
    </xf>
    <xf numFmtId="0" fontId="62" fillId="0" borderId="12" xfId="639" applyFont="1" applyBorder="1" applyAlignment="1">
      <alignment horizontal="center"/>
      <protection/>
    </xf>
    <xf numFmtId="0" fontId="62" fillId="0" borderId="1" xfId="639" applyFont="1" applyBorder="1" applyAlignment="1">
      <alignment horizontal="center"/>
      <protection/>
    </xf>
    <xf numFmtId="0" fontId="213" fillId="0" borderId="16" xfId="639" applyFont="1" applyBorder="1" applyAlignment="1">
      <alignment horizontal="center"/>
      <protection/>
    </xf>
    <xf numFmtId="184" fontId="223" fillId="0" borderId="16" xfId="294" applyNumberFormat="1" applyFont="1" applyBorder="1" applyAlignment="1">
      <alignment/>
    </xf>
    <xf numFmtId="0" fontId="15" fillId="0" borderId="8" xfId="639" applyFont="1" applyBorder="1">
      <alignment/>
      <protection/>
    </xf>
    <xf numFmtId="0" fontId="33" fillId="0" borderId="8" xfId="639" applyFont="1" applyBorder="1">
      <alignment/>
      <protection/>
    </xf>
    <xf numFmtId="0" fontId="33" fillId="0" borderId="8" xfId="639" applyFont="1" applyFill="1" applyBorder="1">
      <alignment/>
      <protection/>
    </xf>
    <xf numFmtId="49" fontId="33" fillId="0" borderId="8" xfId="639" applyNumberFormat="1" applyFont="1" applyBorder="1" applyAlignment="1">
      <alignment wrapText="1"/>
      <protection/>
    </xf>
    <xf numFmtId="184" fontId="22" fillId="0" borderId="8" xfId="294" applyNumberFormat="1" applyFont="1" applyFill="1" applyBorder="1" applyAlignment="1">
      <alignment/>
    </xf>
    <xf numFmtId="184" fontId="37" fillId="0" borderId="16" xfId="294" applyNumberFormat="1" applyFont="1" applyBorder="1" applyAlignment="1">
      <alignment/>
    </xf>
    <xf numFmtId="0" fontId="32" fillId="0" borderId="8" xfId="639" applyFont="1" applyFill="1" applyBorder="1">
      <alignment/>
      <protection/>
    </xf>
    <xf numFmtId="0" fontId="33" fillId="0" borderId="8" xfId="639" applyFont="1" applyFill="1" applyBorder="1" applyAlignment="1">
      <alignment wrapText="1"/>
      <protection/>
    </xf>
    <xf numFmtId="0" fontId="213" fillId="0" borderId="16" xfId="639" applyFont="1" applyBorder="1" applyAlignment="1">
      <alignment horizontal="left" wrapText="1"/>
      <protection/>
    </xf>
    <xf numFmtId="184" fontId="223" fillId="0" borderId="8" xfId="294" applyNumberFormat="1" applyFont="1" applyBorder="1" applyAlignment="1">
      <alignment/>
    </xf>
    <xf numFmtId="184" fontId="214" fillId="0" borderId="8" xfId="294" applyNumberFormat="1" applyFont="1" applyBorder="1" applyAlignment="1">
      <alignment/>
    </xf>
    <xf numFmtId="0" fontId="15" fillId="0" borderId="8" xfId="639" applyFont="1" applyBorder="1" applyAlignment="1">
      <alignment wrapText="1"/>
      <protection/>
    </xf>
    <xf numFmtId="0" fontId="33" fillId="0" borderId="8" xfId="639" applyFont="1" applyBorder="1" applyAlignment="1">
      <alignment wrapText="1"/>
      <protection/>
    </xf>
    <xf numFmtId="184" fontId="22" fillId="0" borderId="71" xfId="294" applyNumberFormat="1" applyFont="1" applyBorder="1" applyAlignment="1">
      <alignment/>
    </xf>
    <xf numFmtId="184" fontId="224" fillId="0" borderId="8" xfId="294" applyNumberFormat="1" applyFont="1" applyBorder="1" applyAlignment="1">
      <alignment/>
    </xf>
    <xf numFmtId="0" fontId="33" fillId="0" borderId="71" xfId="639" applyFont="1" applyBorder="1">
      <alignment/>
      <protection/>
    </xf>
    <xf numFmtId="184" fontId="224" fillId="0" borderId="71" xfId="294" applyNumberFormat="1" applyFont="1" applyBorder="1" applyAlignment="1">
      <alignment/>
    </xf>
    <xf numFmtId="0" fontId="33" fillId="0" borderId="71" xfId="639" applyFont="1" applyBorder="1" applyAlignment="1">
      <alignment wrapText="1"/>
      <protection/>
    </xf>
    <xf numFmtId="0" fontId="15" fillId="0" borderId="71" xfId="639" applyFont="1" applyBorder="1" applyAlignment="1">
      <alignment wrapText="1"/>
      <protection/>
    </xf>
    <xf numFmtId="184" fontId="16" fillId="68" borderId="71" xfId="294" applyNumberFormat="1" applyFont="1" applyFill="1" applyBorder="1" applyAlignment="1">
      <alignment/>
    </xf>
    <xf numFmtId="184" fontId="225" fillId="0" borderId="71" xfId="294" applyNumberFormat="1" applyFont="1" applyBorder="1" applyAlignment="1">
      <alignment/>
    </xf>
    <xf numFmtId="184" fontId="22" fillId="68" borderId="8" xfId="294" applyNumberFormat="1" applyFont="1" applyFill="1" applyBorder="1" applyAlignment="1">
      <alignment/>
    </xf>
    <xf numFmtId="0" fontId="154" fillId="0" borderId="71" xfId="639" applyFont="1" applyBorder="1">
      <alignment/>
      <protection/>
    </xf>
    <xf numFmtId="184" fontId="22" fillId="0" borderId="72" xfId="294" applyNumberFormat="1" applyFont="1" applyBorder="1" applyAlignment="1">
      <alignment/>
    </xf>
    <xf numFmtId="0" fontId="33" fillId="0" borderId="72" xfId="639" applyFont="1" applyBorder="1">
      <alignment/>
      <protection/>
    </xf>
    <xf numFmtId="184" fontId="24" fillId="0" borderId="72" xfId="294" applyNumberFormat="1" applyFont="1" applyBorder="1" applyAlignment="1">
      <alignment/>
    </xf>
    <xf numFmtId="184" fontId="226" fillId="0" borderId="0" xfId="639" applyNumberFormat="1" applyFont="1" applyAlignment="1">
      <alignment horizontal="center"/>
      <protection/>
    </xf>
    <xf numFmtId="0" fontId="8" fillId="0" borderId="0" xfId="639" applyFont="1" applyBorder="1">
      <alignment/>
      <protection/>
    </xf>
    <xf numFmtId="184" fontId="27" fillId="0" borderId="0" xfId="639" applyNumberFormat="1" applyBorder="1">
      <alignment/>
      <protection/>
    </xf>
    <xf numFmtId="184" fontId="132" fillId="0" borderId="0" xfId="639" applyNumberFormat="1" applyFont="1" applyBorder="1">
      <alignment/>
      <protection/>
    </xf>
    <xf numFmtId="0" fontId="27" fillId="0" borderId="0" xfId="639" applyBorder="1">
      <alignment/>
      <protection/>
    </xf>
    <xf numFmtId="0" fontId="20" fillId="0" borderId="0" xfId="639" applyFont="1" applyBorder="1">
      <alignment/>
      <protection/>
    </xf>
    <xf numFmtId="184" fontId="12" fillId="0" borderId="0" xfId="639" applyNumberFormat="1" applyFont="1" applyBorder="1" applyAlignment="1">
      <alignment horizontal="center"/>
      <protection/>
    </xf>
    <xf numFmtId="0" fontId="12" fillId="0" borderId="0" xfId="639" applyFont="1" applyBorder="1" applyAlignment="1">
      <alignment horizontal="center"/>
      <protection/>
    </xf>
    <xf numFmtId="184" fontId="24" fillId="0" borderId="0" xfId="639" applyNumberFormat="1" applyFont="1" applyBorder="1" applyAlignment="1">
      <alignment horizontal="center"/>
      <protection/>
    </xf>
    <xf numFmtId="0" fontId="15" fillId="0" borderId="0" xfId="639" applyFont="1" applyBorder="1" applyAlignment="1">
      <alignment horizontal="center"/>
      <protection/>
    </xf>
    <xf numFmtId="0" fontId="22" fillId="0" borderId="0" xfId="639" applyFont="1" applyBorder="1" applyAlignment="1">
      <alignment horizontal="center"/>
      <protection/>
    </xf>
    <xf numFmtId="184" fontId="22" fillId="0" borderId="0" xfId="639" applyNumberFormat="1" applyFont="1" applyBorder="1" applyAlignment="1">
      <alignment horizontal="center"/>
      <protection/>
    </xf>
    <xf numFmtId="184" fontId="15" fillId="0" borderId="0" xfId="639" applyNumberFormat="1" applyFont="1" applyBorder="1" applyAlignment="1">
      <alignment horizontal="center"/>
      <protection/>
    </xf>
    <xf numFmtId="0" fontId="62" fillId="0" borderId="0" xfId="639" applyFont="1" applyBorder="1">
      <alignment/>
      <protection/>
    </xf>
    <xf numFmtId="0" fontId="27" fillId="0" borderId="0" xfId="639" applyFont="1" applyBorder="1" applyAlignment="1">
      <alignment horizontal="center"/>
      <protection/>
    </xf>
    <xf numFmtId="0" fontId="62" fillId="0" borderId="0" xfId="639" applyFont="1" applyBorder="1" applyAlignment="1">
      <alignment horizontal="center"/>
      <protection/>
    </xf>
    <xf numFmtId="0" fontId="213" fillId="0" borderId="0" xfId="639" applyFont="1" applyBorder="1" applyAlignment="1">
      <alignment horizontal="center"/>
      <protection/>
    </xf>
    <xf numFmtId="184" fontId="227" fillId="0" borderId="0" xfId="294" applyNumberFormat="1" applyFont="1" applyBorder="1" applyAlignment="1">
      <alignment/>
    </xf>
    <xf numFmtId="0" fontId="154" fillId="0" borderId="0" xfId="639" applyFont="1" applyBorder="1">
      <alignment/>
      <protection/>
    </xf>
    <xf numFmtId="184" fontId="211" fillId="0" borderId="0" xfId="294" applyNumberFormat="1" applyFont="1" applyBorder="1" applyAlignment="1">
      <alignment/>
    </xf>
    <xf numFmtId="0" fontId="152" fillId="0" borderId="0" xfId="639" applyFont="1" applyBorder="1">
      <alignment/>
      <protection/>
    </xf>
    <xf numFmtId="184" fontId="183" fillId="0" borderId="0" xfId="294" applyNumberFormat="1" applyFont="1" applyBorder="1" applyAlignment="1">
      <alignment/>
    </xf>
    <xf numFmtId="184" fontId="228" fillId="0" borderId="0" xfId="294" applyNumberFormat="1" applyFont="1" applyBorder="1" applyAlignment="1">
      <alignment/>
    </xf>
    <xf numFmtId="184" fontId="62" fillId="0" borderId="0" xfId="639" applyNumberFormat="1" applyFont="1" applyBorder="1">
      <alignment/>
      <protection/>
    </xf>
    <xf numFmtId="184" fontId="27" fillId="0" borderId="0" xfId="294" applyNumberFormat="1" applyFont="1" applyBorder="1" applyAlignment="1">
      <alignment/>
    </xf>
    <xf numFmtId="184" fontId="212" fillId="0" borderId="0" xfId="294" applyNumberFormat="1" applyFont="1" applyBorder="1" applyAlignment="1">
      <alignment/>
    </xf>
    <xf numFmtId="0" fontId="12" fillId="0" borderId="0" xfId="639" applyFont="1" applyBorder="1">
      <alignment/>
      <protection/>
    </xf>
    <xf numFmtId="0" fontId="205" fillId="0" borderId="0" xfId="639" applyFont="1" applyBorder="1" applyAlignment="1">
      <alignment horizontal="center"/>
      <protection/>
    </xf>
    <xf numFmtId="184" fontId="229" fillId="0" borderId="0" xfId="639" applyNumberFormat="1" applyFont="1" applyBorder="1">
      <alignment/>
      <protection/>
    </xf>
    <xf numFmtId="0" fontId="113" fillId="0" borderId="0" xfId="639" applyFont="1" applyBorder="1">
      <alignment/>
      <protection/>
    </xf>
    <xf numFmtId="188" fontId="8" fillId="0" borderId="0" xfId="0" applyNumberFormat="1" applyFont="1" applyAlignment="1">
      <alignment/>
    </xf>
    <xf numFmtId="171" fontId="8" fillId="0" borderId="0" xfId="252" applyFont="1" applyAlignment="1">
      <alignment/>
    </xf>
    <xf numFmtId="257" fontId="8" fillId="0" borderId="0" xfId="0" applyNumberFormat="1" applyFont="1" applyAlignment="1">
      <alignment/>
    </xf>
    <xf numFmtId="184" fontId="8" fillId="0" borderId="0" xfId="0" applyNumberFormat="1" applyFont="1" applyAlignment="1">
      <alignment/>
    </xf>
    <xf numFmtId="165" fontId="32" fillId="0" borderId="0" xfId="0" applyNumberFormat="1" applyFont="1" applyAlignment="1">
      <alignment/>
    </xf>
    <xf numFmtId="165" fontId="8" fillId="0" borderId="0" xfId="639" applyNumberFormat="1" applyFont="1">
      <alignment/>
      <protection/>
    </xf>
    <xf numFmtId="184" fontId="12" fillId="0" borderId="0" xfId="0" applyNumberFormat="1" applyFont="1" applyAlignment="1">
      <alignment/>
    </xf>
    <xf numFmtId="184" fontId="12" fillId="0" borderId="0" xfId="252" applyNumberFormat="1" applyFont="1" applyAlignment="1">
      <alignment/>
    </xf>
    <xf numFmtId="184" fontId="8" fillId="0" borderId="0" xfId="252" applyNumberFormat="1" applyFont="1" applyAlignment="1">
      <alignment/>
    </xf>
    <xf numFmtId="258" fontId="8" fillId="0" borderId="0" xfId="252" applyNumberFormat="1" applyFont="1" applyAlignment="1">
      <alignment/>
    </xf>
    <xf numFmtId="185" fontId="15" fillId="0" borderId="8" xfId="294" applyNumberFormat="1" applyFont="1" applyBorder="1" applyAlignment="1">
      <alignment/>
    </xf>
    <xf numFmtId="185" fontId="203" fillId="0" borderId="8" xfId="294" applyNumberFormat="1" applyFont="1" applyBorder="1" applyAlignment="1">
      <alignment/>
    </xf>
    <xf numFmtId="185" fontId="33" fillId="0" borderId="8" xfId="294" applyNumberFormat="1" applyFont="1" applyBorder="1" applyAlignment="1">
      <alignment/>
    </xf>
    <xf numFmtId="184" fontId="203" fillId="0" borderId="8" xfId="294" applyNumberFormat="1" applyFont="1" applyFill="1" applyBorder="1" applyAlignment="1">
      <alignment/>
    </xf>
    <xf numFmtId="184" fontId="32" fillId="0" borderId="8" xfId="294" applyNumberFormat="1" applyFont="1" applyFill="1" applyBorder="1" applyAlignment="1">
      <alignment/>
    </xf>
    <xf numFmtId="184" fontId="33" fillId="0" borderId="8" xfId="294" applyNumberFormat="1" applyFont="1" applyBorder="1" applyAlignment="1">
      <alignment wrapText="1"/>
    </xf>
    <xf numFmtId="0" fontId="9" fillId="0" borderId="65" xfId="0" applyFont="1" applyBorder="1" applyAlignment="1">
      <alignment horizontal="center" vertical="center" wrapText="1"/>
    </xf>
    <xf numFmtId="0" fontId="9" fillId="0" borderId="43" xfId="0" applyFont="1" applyBorder="1" applyAlignment="1">
      <alignment horizontal="center" vertical="center"/>
    </xf>
    <xf numFmtId="0" fontId="9" fillId="0" borderId="43" xfId="0" applyFont="1" applyBorder="1" applyAlignment="1">
      <alignment horizontal="center"/>
    </xf>
    <xf numFmtId="0" fontId="12" fillId="0" borderId="29" xfId="0" applyFont="1" applyBorder="1" applyAlignment="1">
      <alignment horizontal="center"/>
    </xf>
    <xf numFmtId="0" fontId="11" fillId="0" borderId="29" xfId="0" applyFont="1" applyBorder="1" applyAlignment="1">
      <alignment horizontal="center"/>
    </xf>
    <xf numFmtId="0" fontId="12" fillId="0" borderId="29" xfId="0" applyFont="1" applyBorder="1" applyAlignment="1" quotePrefix="1">
      <alignment horizontal="center"/>
    </xf>
    <xf numFmtId="0" fontId="255" fillId="0" borderId="29" xfId="0" applyFont="1" applyBorder="1" applyAlignment="1" quotePrefix="1">
      <alignment horizontal="center"/>
    </xf>
    <xf numFmtId="0" fontId="11" fillId="0" borderId="29" xfId="0" applyFont="1" applyBorder="1" applyAlignment="1" quotePrefix="1">
      <alignment horizontal="center"/>
    </xf>
    <xf numFmtId="0" fontId="12" fillId="0" borderId="29" xfId="0" applyFont="1" applyBorder="1" applyAlignment="1">
      <alignment horizontal="center" vertical="center"/>
    </xf>
    <xf numFmtId="184" fontId="12" fillId="0" borderId="29" xfId="398" applyNumberFormat="1" applyFont="1" applyBorder="1" applyAlignment="1">
      <alignment vertical="center" wrapText="1"/>
    </xf>
    <xf numFmtId="184" fontId="12" fillId="0" borderId="29" xfId="398" applyNumberFormat="1" applyFont="1" applyFill="1" applyBorder="1" applyAlignment="1">
      <alignment vertical="center" wrapText="1"/>
    </xf>
    <xf numFmtId="3" fontId="22" fillId="0" borderId="0" xfId="639" applyNumberFormat="1" applyFont="1">
      <alignment/>
      <protection/>
    </xf>
    <xf numFmtId="0" fontId="9" fillId="0" borderId="56" xfId="0" applyFont="1" applyBorder="1" applyAlignment="1">
      <alignment wrapText="1"/>
    </xf>
    <xf numFmtId="0" fontId="12" fillId="0" borderId="56" xfId="0" applyFont="1" applyBorder="1" applyAlignment="1">
      <alignment wrapText="1"/>
    </xf>
    <xf numFmtId="0" fontId="11" fillId="0" borderId="52" xfId="0" applyFont="1" applyBorder="1" applyAlignment="1" quotePrefix="1">
      <alignment horizontal="center"/>
    </xf>
    <xf numFmtId="185" fontId="215" fillId="0" borderId="0" xfId="252" applyNumberFormat="1" applyFont="1" applyAlignment="1">
      <alignment/>
    </xf>
    <xf numFmtId="190" fontId="3" fillId="0" borderId="0" xfId="809" applyNumberFormat="1" applyFont="1">
      <alignment/>
      <protection/>
    </xf>
    <xf numFmtId="184" fontId="27" fillId="0" borderId="0" xfId="252" applyNumberFormat="1" applyFont="1" applyAlignment="1">
      <alignment/>
    </xf>
    <xf numFmtId="3" fontId="12" fillId="0" borderId="0" xfId="0" applyNumberFormat="1" applyFont="1" applyAlignment="1">
      <alignment/>
    </xf>
    <xf numFmtId="3" fontId="7" fillId="0" borderId="87" xfId="0" applyNumberFormat="1" applyFont="1" applyBorder="1" applyAlignment="1">
      <alignment/>
    </xf>
    <xf numFmtId="184" fontId="201" fillId="0" borderId="0" xfId="409" applyNumberFormat="1" applyFont="1" applyBorder="1" applyAlignment="1">
      <alignment/>
    </xf>
    <xf numFmtId="3" fontId="27" fillId="0" borderId="0" xfId="639" applyNumberFormat="1">
      <alignment/>
      <protection/>
    </xf>
    <xf numFmtId="0" fontId="11" fillId="0" borderId="0" xfId="681" applyFont="1" applyAlignment="1">
      <alignment horizontal="centerContinuous"/>
      <protection/>
    </xf>
    <xf numFmtId="0" fontId="11" fillId="0" borderId="0" xfId="0" applyFont="1" applyAlignment="1">
      <alignment horizontal="centerContinuous"/>
    </xf>
    <xf numFmtId="3" fontId="23" fillId="50" borderId="8" xfId="294" applyNumberFormat="1" applyFont="1" applyFill="1" applyBorder="1" applyAlignment="1">
      <alignment/>
    </xf>
    <xf numFmtId="0" fontId="221" fillId="0" borderId="0" xfId="639" applyFont="1" applyBorder="1" applyAlignment="1">
      <alignment horizontal="center"/>
      <protection/>
    </xf>
    <xf numFmtId="0" fontId="221" fillId="0" borderId="0" xfId="639" applyFont="1" applyAlignment="1">
      <alignment horizontal="center" wrapText="1"/>
      <protection/>
    </xf>
    <xf numFmtId="0" fontId="221" fillId="0" borderId="0" xfId="639" applyFont="1" applyAlignment="1">
      <alignment horizontal="center"/>
      <protection/>
    </xf>
    <xf numFmtId="0" fontId="12" fillId="0" borderId="0" xfId="639" applyFont="1" applyAlignment="1">
      <alignment horizontal="center"/>
      <protection/>
    </xf>
    <xf numFmtId="0" fontId="7" fillId="0" borderId="0" xfId="639" applyFont="1" applyAlignment="1">
      <alignment/>
      <protection/>
    </xf>
    <xf numFmtId="0" fontId="7" fillId="0" borderId="0" xfId="639" applyFont="1" applyAlignment="1">
      <alignment horizontal="center"/>
      <protection/>
    </xf>
    <xf numFmtId="0" fontId="205" fillId="0" borderId="0" xfId="639" applyFont="1" applyAlignment="1">
      <alignment horizontal="center"/>
      <protection/>
    </xf>
    <xf numFmtId="0" fontId="8" fillId="0" borderId="0" xfId="639" applyFont="1" applyAlignment="1">
      <alignment horizontal="center"/>
      <protection/>
    </xf>
    <xf numFmtId="0" fontId="200" fillId="0" borderId="0" xfId="639" applyFont="1" applyAlignment="1">
      <alignment horizontal="center" wrapText="1"/>
      <protection/>
    </xf>
    <xf numFmtId="0" fontId="200" fillId="0" borderId="0" xfId="639" applyFont="1" applyAlignment="1">
      <alignment horizontal="center"/>
      <protection/>
    </xf>
    <xf numFmtId="0" fontId="22" fillId="0" borderId="43" xfId="639" applyFont="1" applyBorder="1" applyAlignment="1">
      <alignment horizontal="center" vertical="center" wrapText="1"/>
      <protection/>
    </xf>
    <xf numFmtId="0" fontId="22" fillId="0" borderId="12" xfId="639" applyFont="1" applyBorder="1" applyAlignment="1">
      <alignment horizontal="center" vertical="center" wrapText="1"/>
      <protection/>
    </xf>
    <xf numFmtId="0" fontId="22" fillId="0" borderId="42" xfId="639" applyFont="1" applyBorder="1" applyAlignment="1">
      <alignment horizontal="center"/>
      <protection/>
    </xf>
    <xf numFmtId="0" fontId="22" fillId="0" borderId="55" xfId="639" applyFont="1" applyBorder="1" applyAlignment="1">
      <alignment horizontal="center"/>
      <protection/>
    </xf>
    <xf numFmtId="0" fontId="16" fillId="0" borderId="42" xfId="639" applyFont="1" applyBorder="1" applyAlignment="1">
      <alignment horizontal="center"/>
      <protection/>
    </xf>
    <xf numFmtId="0" fontId="16" fillId="0" borderId="55" xfId="639" applyFont="1" applyBorder="1" applyAlignment="1">
      <alignment horizontal="center"/>
      <protection/>
    </xf>
    <xf numFmtId="0" fontId="62" fillId="0" borderId="42" xfId="639" applyFont="1" applyBorder="1" applyAlignment="1">
      <alignment horizontal="center"/>
      <protection/>
    </xf>
    <xf numFmtId="0" fontId="62" fillId="0" borderId="55" xfId="639" applyFont="1" applyBorder="1" applyAlignment="1">
      <alignment horizontal="center"/>
      <protection/>
    </xf>
    <xf numFmtId="16" fontId="32" fillId="0" borderId="5" xfId="639" applyNumberFormat="1" applyFont="1" applyBorder="1" applyAlignment="1">
      <alignment horizontal="right"/>
      <protection/>
    </xf>
    <xf numFmtId="0" fontId="8" fillId="0" borderId="0" xfId="639" applyFont="1" applyAlignment="1">
      <alignment horizontal="right"/>
      <protection/>
    </xf>
    <xf numFmtId="0" fontId="7" fillId="0" borderId="0" xfId="639" applyFont="1" applyAlignment="1">
      <alignment horizontal="center" wrapText="1"/>
      <protection/>
    </xf>
    <xf numFmtId="0" fontId="20" fillId="0" borderId="5" xfId="639" applyFont="1" applyBorder="1" applyAlignment="1">
      <alignment horizontal="right"/>
      <protection/>
    </xf>
    <xf numFmtId="0" fontId="8" fillId="0" borderId="43" xfId="639" applyFont="1" applyBorder="1" applyAlignment="1">
      <alignment horizontal="center" vertical="center" wrapText="1"/>
      <protection/>
    </xf>
    <xf numFmtId="0" fontId="27" fillId="0" borderId="12" xfId="639" applyBorder="1" applyAlignment="1">
      <alignment horizontal="center" vertical="center" wrapText="1"/>
      <protection/>
    </xf>
    <xf numFmtId="0" fontId="13" fillId="0" borderId="0" xfId="809" applyNumberFormat="1" applyFont="1" applyAlignment="1">
      <alignment horizontal="left"/>
      <protection/>
    </xf>
    <xf numFmtId="0" fontId="230" fillId="0" borderId="0" xfId="809" applyFont="1" applyAlignment="1">
      <alignment horizontal="left"/>
      <protection/>
    </xf>
    <xf numFmtId="0" fontId="22" fillId="0" borderId="0" xfId="808" applyNumberFormat="1" applyFont="1" applyAlignment="1">
      <alignment horizontal="center"/>
      <protection/>
    </xf>
    <xf numFmtId="0" fontId="200" fillId="0" borderId="0" xfId="809" applyNumberFormat="1" applyFont="1" applyAlignment="1">
      <alignment horizontal="center" wrapText="1"/>
      <protection/>
    </xf>
    <xf numFmtId="0" fontId="208" fillId="0" borderId="0" xfId="809" applyFont="1" applyAlignment="1">
      <alignment horizontal="center"/>
      <protection/>
    </xf>
    <xf numFmtId="0" fontId="209" fillId="0" borderId="0" xfId="809" applyNumberFormat="1" applyFont="1" applyAlignment="1">
      <alignment horizontal="center"/>
      <protection/>
    </xf>
    <xf numFmtId="0" fontId="210" fillId="0" borderId="0" xfId="809" applyFont="1" applyAlignment="1">
      <alignment horizontal="center"/>
      <protection/>
    </xf>
    <xf numFmtId="0" fontId="16" fillId="0" borderId="88" xfId="809" applyFont="1" applyBorder="1" applyAlignment="1">
      <alignment horizontal="center" vertical="center"/>
      <protection/>
    </xf>
    <xf numFmtId="0" fontId="16" fillId="0" borderId="29" xfId="809" applyFont="1" applyBorder="1" applyAlignment="1">
      <alignment horizontal="center" vertical="center"/>
      <protection/>
    </xf>
    <xf numFmtId="0" fontId="16" fillId="0" borderId="12" xfId="809" applyFont="1" applyBorder="1" applyAlignment="1">
      <alignment horizontal="center" vertical="center"/>
      <protection/>
    </xf>
    <xf numFmtId="0" fontId="15" fillId="0" borderId="74" xfId="809" applyFont="1" applyBorder="1" applyAlignment="1">
      <alignment horizontal="center" vertical="center"/>
      <protection/>
    </xf>
    <xf numFmtId="0" fontId="15" fillId="0" borderId="89" xfId="809" applyFont="1" applyBorder="1" applyAlignment="1">
      <alignment horizontal="center" vertical="center"/>
      <protection/>
    </xf>
    <xf numFmtId="0" fontId="16" fillId="0" borderId="88" xfId="809" applyNumberFormat="1" applyFont="1" applyBorder="1" applyAlignment="1">
      <alignment horizontal="center" vertical="center" wrapText="1"/>
      <protection/>
    </xf>
    <xf numFmtId="0" fontId="16" fillId="0" borderId="29" xfId="809" applyNumberFormat="1" applyFont="1" applyBorder="1" applyAlignment="1">
      <alignment horizontal="center" vertical="center" wrapText="1"/>
      <protection/>
    </xf>
    <xf numFmtId="0" fontId="16" fillId="0" borderId="12" xfId="809" applyNumberFormat="1" applyFont="1" applyBorder="1" applyAlignment="1">
      <alignment horizontal="center" vertical="center" wrapText="1"/>
      <protection/>
    </xf>
    <xf numFmtId="0" fontId="16" fillId="0" borderId="1" xfId="809" applyFont="1" applyBorder="1" applyAlignment="1">
      <alignment horizontal="center" vertical="center"/>
      <protection/>
    </xf>
    <xf numFmtId="0" fontId="211" fillId="0" borderId="1" xfId="809" applyFont="1" applyBorder="1" applyAlignment="1">
      <alignment horizontal="center" vertical="center"/>
      <protection/>
    </xf>
    <xf numFmtId="0" fontId="16" fillId="0" borderId="43" xfId="809" applyNumberFormat="1" applyFont="1" applyBorder="1" applyAlignment="1">
      <alignment horizontal="center" vertical="center" wrapText="1"/>
      <protection/>
    </xf>
    <xf numFmtId="0" fontId="27" fillId="0" borderId="12" xfId="639" applyBorder="1" applyAlignment="1">
      <alignment horizontal="center" vertical="center"/>
      <protection/>
    </xf>
    <xf numFmtId="0" fontId="16" fillId="0" borderId="42" xfId="809" applyFont="1" applyBorder="1" applyAlignment="1">
      <alignment horizontal="center" vertical="center" wrapText="1"/>
      <protection/>
    </xf>
    <xf numFmtId="0" fontId="16" fillId="0" borderId="18" xfId="809" applyFont="1" applyBorder="1" applyAlignment="1">
      <alignment horizontal="center" vertical="center" wrapText="1"/>
      <protection/>
    </xf>
    <xf numFmtId="0" fontId="16" fillId="0" borderId="55" xfId="809" applyFont="1" applyBorder="1" applyAlignment="1">
      <alignment horizontal="center" vertical="center" wrapText="1"/>
      <protection/>
    </xf>
    <xf numFmtId="0" fontId="16" fillId="0" borderId="43" xfId="809" applyFont="1" applyBorder="1" applyAlignment="1">
      <alignment horizontal="center" vertical="center" wrapText="1"/>
      <protection/>
    </xf>
    <xf numFmtId="0" fontId="16" fillId="0" borderId="12" xfId="809" applyFont="1" applyBorder="1" applyAlignment="1">
      <alignment horizontal="center" vertical="center" wrapText="1"/>
      <protection/>
    </xf>
    <xf numFmtId="0" fontId="16" fillId="0" borderId="90" xfId="809" applyNumberFormat="1" applyFont="1" applyBorder="1" applyAlignment="1">
      <alignment horizontal="center" vertical="center" wrapText="1"/>
      <protection/>
    </xf>
    <xf numFmtId="0" fontId="16" fillId="0" borderId="91" xfId="809" applyNumberFormat="1" applyFont="1" applyBorder="1" applyAlignment="1">
      <alignment horizontal="center" vertical="center" wrapText="1"/>
      <protection/>
    </xf>
    <xf numFmtId="0" fontId="7" fillId="0" borderId="0" xfId="809" applyFont="1" applyAlignment="1">
      <alignment horizontal="center"/>
      <protection/>
    </xf>
    <xf numFmtId="0" fontId="217" fillId="0" borderId="0" xfId="639" applyFont="1" applyBorder="1" applyAlignment="1">
      <alignment horizontal="center" vertical="center" wrapText="1" readingOrder="1"/>
      <protection/>
    </xf>
    <xf numFmtId="0" fontId="218" fillId="0" borderId="0" xfId="639" applyFont="1" applyBorder="1" applyAlignment="1">
      <alignment horizontal="center" vertical="center" wrapText="1" readingOrder="1"/>
      <protection/>
    </xf>
    <xf numFmtId="0" fontId="219" fillId="0" borderId="0" xfId="639" applyFont="1" applyBorder="1" applyAlignment="1">
      <alignment horizontal="center" vertical="center" wrapText="1" readingOrder="1"/>
      <protection/>
    </xf>
    <xf numFmtId="0" fontId="8" fillId="0" borderId="0" xfId="681" applyFont="1" applyAlignment="1">
      <alignment horizontal="left"/>
      <protection/>
    </xf>
    <xf numFmtId="0" fontId="11" fillId="0" borderId="25" xfId="681" applyFont="1" applyBorder="1" applyAlignment="1">
      <alignment horizontal="right"/>
      <protection/>
    </xf>
    <xf numFmtId="0" fontId="9" fillId="0" borderId="92" xfId="681" applyFont="1" applyBorder="1" applyAlignment="1">
      <alignment horizontal="center" vertical="center" wrapText="1"/>
      <protection/>
    </xf>
    <xf numFmtId="0" fontId="9" fillId="0" borderId="65" xfId="681" applyFont="1" applyBorder="1" applyAlignment="1">
      <alignment horizontal="center" vertical="center" wrapText="1"/>
      <protection/>
    </xf>
    <xf numFmtId="0" fontId="9" fillId="0" borderId="61" xfId="681" applyFont="1" applyBorder="1" applyAlignment="1">
      <alignment horizontal="center" vertical="center"/>
      <protection/>
    </xf>
    <xf numFmtId="0" fontId="9" fillId="0" borderId="29" xfId="681" applyFont="1" applyBorder="1" applyAlignment="1">
      <alignment horizontal="center" vertical="center"/>
      <protection/>
    </xf>
    <xf numFmtId="0" fontId="9" fillId="0" borderId="59" xfId="681" applyFont="1" applyBorder="1" applyAlignment="1">
      <alignment horizontal="center" vertical="center"/>
      <protection/>
    </xf>
    <xf numFmtId="0" fontId="9" fillId="0" borderId="52" xfId="681" applyFont="1" applyBorder="1" applyAlignment="1">
      <alignment horizontal="center" vertical="center"/>
      <protection/>
    </xf>
    <xf numFmtId="0" fontId="9" fillId="0" borderId="6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8" fillId="0" borderId="0" xfId="0" applyFont="1" applyAlignment="1">
      <alignment horizontal="left"/>
    </xf>
    <xf numFmtId="0" fontId="9" fillId="0" borderId="59" xfId="0" applyFont="1" applyBorder="1" applyAlignment="1">
      <alignment horizontal="center" vertical="center"/>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12" xfId="0" applyFont="1" applyBorder="1" applyAlignment="1">
      <alignment horizontal="center" vertical="center"/>
    </xf>
    <xf numFmtId="0" fontId="12" fillId="0" borderId="0" xfId="0" applyFont="1" applyAlignment="1">
      <alignment horizontal="center"/>
    </xf>
    <xf numFmtId="0" fontId="20" fillId="0" borderId="0" xfId="0" applyFont="1" applyAlignment="1">
      <alignment horizontal="left" vertical="center" wrapText="1"/>
    </xf>
    <xf numFmtId="0" fontId="9" fillId="0" borderId="0" xfId="0" applyFont="1" applyAlignment="1">
      <alignment horizontal="center"/>
    </xf>
    <xf numFmtId="0" fontId="11" fillId="0" borderId="0" xfId="0" applyFont="1" applyAlignment="1">
      <alignment horizontal="center"/>
    </xf>
    <xf numFmtId="0" fontId="11" fillId="0" borderId="25" xfId="0" applyFont="1" applyBorder="1" applyAlignment="1">
      <alignment horizontal="right"/>
    </xf>
    <xf numFmtId="0" fontId="9" fillId="0" borderId="12" xfId="0" applyFont="1" applyBorder="1" applyAlignment="1">
      <alignment horizontal="center" vertical="center" wrapText="1"/>
    </xf>
    <xf numFmtId="0" fontId="9" fillId="0" borderId="95" xfId="0" applyFont="1" applyBorder="1" applyAlignment="1">
      <alignment horizontal="center" vertical="center"/>
    </xf>
    <xf numFmtId="0" fontId="9" fillId="0" borderId="43" xfId="0" applyFont="1" applyBorder="1" applyAlignment="1">
      <alignment horizontal="center" vertical="center" wrapText="1"/>
    </xf>
    <xf numFmtId="0" fontId="12" fillId="0" borderId="0" xfId="0" applyFont="1" applyAlignment="1">
      <alignment horizontal="right"/>
    </xf>
    <xf numFmtId="0" fontId="9" fillId="0" borderId="96" xfId="0" applyFont="1" applyBorder="1" applyAlignment="1">
      <alignment horizontal="center" vertical="center"/>
    </xf>
  </cellXfs>
  <cellStyles count="1880">
    <cellStyle name="Normal" xfId="0"/>
    <cellStyle name="_x0001_" xfId="15"/>
    <cellStyle name="          &#13;&#10;shell=progman.exe&#13;&#10;m" xfId="16"/>
    <cellStyle name="#,##0" xfId="17"/>
    <cellStyle name="%" xfId="18"/>
    <cellStyle name="%_1.Cac bieu XD DT 2014 (theo CV 8895 cua BTC).30.7.ok.gui(lan 2)" xfId="19"/>
    <cellStyle name="%_Co so tinh su nghiep giao duc" xfId="20"/>
    <cellStyle name="%_XD DT huyen 2014(1) 23.7" xfId="21"/>
    <cellStyle name="." xfId="22"/>
    <cellStyle name="??" xfId="23"/>
    <cellStyle name="?? [0.00]_ Att. 1- Cover" xfId="24"/>
    <cellStyle name="?? [0]" xfId="25"/>
    <cellStyle name="?? [0] 2" xfId="26"/>
    <cellStyle name="?? 2" xfId="27"/>
    <cellStyle name="?? 3" xfId="28"/>
    <cellStyle name="?_x001D_??%U©÷u&amp;H©÷9_x0008_? s&#10;_x0007__x0001__x0001_" xfId="29"/>
    <cellStyle name="?_x001D_??%U©÷u&amp;H©÷9_x0008_? s&#10;_x0007__x0001__x0001_" xfId="30"/>
    <cellStyle name="???? [0.00]_List-dwg" xfId="31"/>
    <cellStyle name="??????" xfId="32"/>
    <cellStyle name="????_??" xfId="33"/>
    <cellStyle name="???[0]_?? DI" xfId="34"/>
    <cellStyle name="???_?? DI" xfId="35"/>
    <cellStyle name="??[0]_BRE" xfId="36"/>
    <cellStyle name="??_ ??? ???? " xfId="37"/>
    <cellStyle name="??A? [0]_ÿÿÿÿÿÿ_1_¢¬???¢â? " xfId="38"/>
    <cellStyle name="??A?_ÿÿÿÿÿÿ_1_¢¬???¢â? " xfId="39"/>
    <cellStyle name="?¡±¢¥?_?¨ù??¢´¢¥_¢¬???¢â? " xfId="40"/>
    <cellStyle name="?ðÇ%U?&amp;H?_x0008_?s&#10;_x0007__x0001__x0001_" xfId="41"/>
    <cellStyle name="_130307 So sanh thuc hien 2012 - du toan 2012 moi (pan khac)" xfId="42"/>
    <cellStyle name="_130313 Mau  bieu bao cao nguon luc cua dia phuong sua" xfId="43"/>
    <cellStyle name="_130818 Tong hop Danh gia thu 2013" xfId="44"/>
    <cellStyle name="_130818 Tong hop Danh gia thu 2013_140921 bu giam thu ND 209" xfId="45"/>
    <cellStyle name="_Bang Chi tieu (2)" xfId="46"/>
    <cellStyle name="_Bao cao tai NPP PHAN DUNG 22-7" xfId="47"/>
    <cellStyle name="_Bao_cao_tuan_Vung" xfId="48"/>
    <cellStyle name="_Bao_cao_tuan_Vung_Copy of Gui BHXH nho bao cao so lieu nam 2012" xfId="49"/>
    <cellStyle name="_Bao_cao_tuan_Vung_chi tiet so lieu STC theo so da thu" xfId="50"/>
    <cellStyle name="_Book1" xfId="51"/>
    <cellStyle name="_DG 2012-DT2013 - Theo sac thue -sua" xfId="52"/>
    <cellStyle name="_DG 2012-DT2013 - Theo sac thue -sua_27-8Tong hop PA uoc 2012-DT 2013 -PA 420.000 ty-490.000 ty chuyen doi" xfId="53"/>
    <cellStyle name="_F4-6" xfId="54"/>
    <cellStyle name="_KT (2)" xfId="55"/>
    <cellStyle name="_KT (2)_1" xfId="56"/>
    <cellStyle name="_KT (2)_2" xfId="57"/>
    <cellStyle name="_KT (2)_2_TG-TH" xfId="58"/>
    <cellStyle name="_KT (2)_3" xfId="59"/>
    <cellStyle name="_KT (2)_3_TG-TH" xfId="60"/>
    <cellStyle name="_KT (2)_4" xfId="61"/>
    <cellStyle name="_KT (2)_4_TG-TH" xfId="62"/>
    <cellStyle name="_KT (2)_5" xfId="63"/>
    <cellStyle name="_KT (2)_TG-TH" xfId="64"/>
    <cellStyle name="_KT_TG" xfId="65"/>
    <cellStyle name="_KT_TG_1" xfId="66"/>
    <cellStyle name="_KT_TG_2" xfId="67"/>
    <cellStyle name="_KT_TG_3" xfId="68"/>
    <cellStyle name="_KT_TG_4" xfId="69"/>
    <cellStyle name="_LuuNgay24-07-2006Bao cao tai NPP PHAN DUNG 22-7" xfId="70"/>
    <cellStyle name="_Phu luc kem BC gui VP Bo (18.2)" xfId="71"/>
    <cellStyle name="_TG-TH" xfId="72"/>
    <cellStyle name="_TG-TH_1" xfId="73"/>
    <cellStyle name="_TG-TH_2" xfId="74"/>
    <cellStyle name="_TG-TH_3" xfId="75"/>
    <cellStyle name="_TG-TH_4" xfId="76"/>
    <cellStyle name="~1" xfId="77"/>
    <cellStyle name="•W?_Format" xfId="78"/>
    <cellStyle name="•W€_’·Šú‰p•¶" xfId="79"/>
    <cellStyle name="•W_’·Šú‰p•¶" xfId="80"/>
    <cellStyle name="W_STDFOR" xfId="81"/>
    <cellStyle name="0" xfId="82"/>
    <cellStyle name="0.0" xfId="83"/>
    <cellStyle name="0.00" xfId="84"/>
    <cellStyle name="1" xfId="85"/>
    <cellStyle name="1_2-Ha GiangBB2011-V1" xfId="86"/>
    <cellStyle name="1_50-BB Vung tau 2011" xfId="87"/>
    <cellStyle name="1_52-Long An2011.BB-V1" xfId="88"/>
    <cellStyle name="1_Book1" xfId="89"/>
    <cellStyle name="1_Dtdchinh2397" xfId="90"/>
    <cellStyle name="1_Dutoan(SGTL)" xfId="91"/>
    <cellStyle name="1_So Y te. ND 56 gui PNS(31.10)" xfId="92"/>
    <cellStyle name="15" xfId="93"/>
    <cellStyle name="18.1" xfId="94"/>
    <cellStyle name="¹éºÐÀ²_±âÅ¸" xfId="95"/>
    <cellStyle name="2" xfId="96"/>
    <cellStyle name="2_Book1" xfId="97"/>
    <cellStyle name="2_Dtdchinh2397" xfId="98"/>
    <cellStyle name="2_Dutoan(SGTL)" xfId="99"/>
    <cellStyle name="20" xfId="100"/>
    <cellStyle name="20% - Accent1" xfId="101"/>
    <cellStyle name="20% - Accent1 2" xfId="102"/>
    <cellStyle name="20% - Accent1 3" xfId="103"/>
    <cellStyle name="20% - Accent1 4" xfId="104"/>
    <cellStyle name="20% - Accent2" xfId="105"/>
    <cellStyle name="20% - Accent2 2" xfId="106"/>
    <cellStyle name="20% - Accent2 3" xfId="107"/>
    <cellStyle name="20% - Accent2 4" xfId="108"/>
    <cellStyle name="20% - Accent3" xfId="109"/>
    <cellStyle name="20% - Accent3 2" xfId="110"/>
    <cellStyle name="20% - Accent3 3" xfId="111"/>
    <cellStyle name="20% - Accent3 4" xfId="112"/>
    <cellStyle name="20% - Accent4" xfId="113"/>
    <cellStyle name="20% - Accent4 2" xfId="114"/>
    <cellStyle name="20% - Accent4 3" xfId="115"/>
    <cellStyle name="20% - Accent4 4" xfId="116"/>
    <cellStyle name="20% - Accent5" xfId="117"/>
    <cellStyle name="20% - Accent5 2" xfId="118"/>
    <cellStyle name="20% - Accent5 3" xfId="119"/>
    <cellStyle name="20% - Accent5 4" xfId="120"/>
    <cellStyle name="20% - Accent6" xfId="121"/>
    <cellStyle name="20% - Accent6 2" xfId="122"/>
    <cellStyle name="20% - Accent6 3" xfId="123"/>
    <cellStyle name="20% - Accent6 4" xfId="124"/>
    <cellStyle name="3" xfId="125"/>
    <cellStyle name="3_Book1" xfId="126"/>
    <cellStyle name="3_Dtdchinh2397" xfId="127"/>
    <cellStyle name="3_Dutoan(SGTL)" xfId="128"/>
    <cellStyle name="4" xfId="129"/>
    <cellStyle name="4_Book1" xfId="130"/>
    <cellStyle name="4_Dtdchinh2397" xfId="131"/>
    <cellStyle name="4_Dutoan(SGTL)" xfId="132"/>
    <cellStyle name="40% - Accent1" xfId="133"/>
    <cellStyle name="40% - Accent1 2" xfId="134"/>
    <cellStyle name="40% - Accent1 3" xfId="135"/>
    <cellStyle name="40% - Accent1 4" xfId="136"/>
    <cellStyle name="40% - Accent2" xfId="137"/>
    <cellStyle name="40% - Accent2 2" xfId="138"/>
    <cellStyle name="40% - Accent2 3" xfId="139"/>
    <cellStyle name="40% - Accent2 4" xfId="140"/>
    <cellStyle name="40% - Accent3" xfId="141"/>
    <cellStyle name="40% - Accent3 2" xfId="142"/>
    <cellStyle name="40% - Accent3 3" xfId="143"/>
    <cellStyle name="40% - Accent3 4" xfId="144"/>
    <cellStyle name="40% - Accent4" xfId="145"/>
    <cellStyle name="40% - Accent4 2" xfId="146"/>
    <cellStyle name="40% - Accent4 3" xfId="147"/>
    <cellStyle name="40% - Accent4 4" xfId="148"/>
    <cellStyle name="40% - Accent5" xfId="149"/>
    <cellStyle name="40% - Accent5 2" xfId="150"/>
    <cellStyle name="40% - Accent5 3" xfId="151"/>
    <cellStyle name="40% - Accent5 4" xfId="152"/>
    <cellStyle name="40% - Accent6" xfId="153"/>
    <cellStyle name="40% - Accent6 2" xfId="154"/>
    <cellStyle name="40% - Accent6 3" xfId="155"/>
    <cellStyle name="40% - Accent6 4" xfId="156"/>
    <cellStyle name="52" xfId="157"/>
    <cellStyle name="6" xfId="158"/>
    <cellStyle name="6_So Y te. ND 56 gui PNS(31.10)" xfId="159"/>
    <cellStyle name="6_TABMIS 16.12.10" xfId="160"/>
    <cellStyle name="6_TABMIS chuyen nguon" xfId="161"/>
    <cellStyle name="6_" xfId="162"/>
    <cellStyle name="60% - Accent1" xfId="163"/>
    <cellStyle name="60% - Accent1 2" xfId="164"/>
    <cellStyle name="60% - Accent1 3" xfId="165"/>
    <cellStyle name="60% - Accent1 4" xfId="166"/>
    <cellStyle name="60% - Accent2" xfId="167"/>
    <cellStyle name="60% - Accent2 2" xfId="168"/>
    <cellStyle name="60% - Accent2 3" xfId="169"/>
    <cellStyle name="60% - Accent2 4" xfId="170"/>
    <cellStyle name="60% - Accent3" xfId="171"/>
    <cellStyle name="60% - Accent3 2" xfId="172"/>
    <cellStyle name="60% - Accent3 3" xfId="173"/>
    <cellStyle name="60% - Accent3 4" xfId="174"/>
    <cellStyle name="60% - Accent4" xfId="175"/>
    <cellStyle name="60% - Accent4 2" xfId="176"/>
    <cellStyle name="60% - Accent4 3" xfId="177"/>
    <cellStyle name="60% - Accent4 4" xfId="178"/>
    <cellStyle name="60% - Accent5" xfId="179"/>
    <cellStyle name="60% - Accent5 2" xfId="180"/>
    <cellStyle name="60% - Accent5 3" xfId="181"/>
    <cellStyle name="60% - Accent5 4" xfId="182"/>
    <cellStyle name="60% - Accent6" xfId="183"/>
    <cellStyle name="60% - Accent6 2" xfId="184"/>
    <cellStyle name="60% - Accent6 3" xfId="185"/>
    <cellStyle name="60% - Accent6 4" xfId="186"/>
    <cellStyle name="Accent1" xfId="187"/>
    <cellStyle name="Accent1 2" xfId="188"/>
    <cellStyle name="Accent1 3" xfId="189"/>
    <cellStyle name="Accent1 4" xfId="190"/>
    <cellStyle name="Accent2" xfId="191"/>
    <cellStyle name="Accent2 2" xfId="192"/>
    <cellStyle name="Accent2 3" xfId="193"/>
    <cellStyle name="Accent2 4" xfId="194"/>
    <cellStyle name="Accent3" xfId="195"/>
    <cellStyle name="Accent3 2" xfId="196"/>
    <cellStyle name="Accent3 3" xfId="197"/>
    <cellStyle name="Accent3 4" xfId="198"/>
    <cellStyle name="Accent4" xfId="199"/>
    <cellStyle name="Accent4 2" xfId="200"/>
    <cellStyle name="Accent4 3" xfId="201"/>
    <cellStyle name="Accent4 4" xfId="202"/>
    <cellStyle name="Accent5" xfId="203"/>
    <cellStyle name="Accent5 2" xfId="204"/>
    <cellStyle name="Accent5 3" xfId="205"/>
    <cellStyle name="Accent5 4" xfId="206"/>
    <cellStyle name="Accent6" xfId="207"/>
    <cellStyle name="Accent6 2" xfId="208"/>
    <cellStyle name="Accent6 3" xfId="209"/>
    <cellStyle name="Accent6 4" xfId="210"/>
    <cellStyle name="ÅëÈ­ [0]_¿ì¹°Åë" xfId="211"/>
    <cellStyle name="AeE­ [0]_INQUIRY ¿?¾÷AßAø " xfId="212"/>
    <cellStyle name="ÅëÈ­ [0]_laroux" xfId="213"/>
    <cellStyle name="ÅëÈ­_¿ì¹°Åë" xfId="214"/>
    <cellStyle name="AeE­_INQUIRY ¿?¾÷AßAø " xfId="215"/>
    <cellStyle name="ÅëÈ­_laroux" xfId="216"/>
    <cellStyle name="args.style" xfId="217"/>
    <cellStyle name="args.style 2" xfId="218"/>
    <cellStyle name="ÄÞ¸¶ [0]_¿ì¹°Åë" xfId="219"/>
    <cellStyle name="AÞ¸¶ [0]_INQUIRY ¿?¾÷AßAø " xfId="220"/>
    <cellStyle name="ÄÞ¸¶ [0]_laroux" xfId="221"/>
    <cellStyle name="ÄÞ¸¶_¿ì¹°Åë" xfId="222"/>
    <cellStyle name="AÞ¸¶_INQUIRY ¿?¾÷AßAø " xfId="223"/>
    <cellStyle name="ÄÞ¸¶_laroux" xfId="224"/>
    <cellStyle name="AutoFormat Options" xfId="225"/>
    <cellStyle name="Bad" xfId="226"/>
    <cellStyle name="Bad 2" xfId="227"/>
    <cellStyle name="Bad 3" xfId="228"/>
    <cellStyle name="Bad 4" xfId="229"/>
    <cellStyle name="BILL제목" xfId="230"/>
    <cellStyle name="Body" xfId="231"/>
    <cellStyle name="C?AØ_¿?¾÷CoE² " xfId="232"/>
    <cellStyle name="Ç¥ÁØ_#2(M17)_1" xfId="233"/>
    <cellStyle name="C￥AØ_¿μ¾÷CoE² " xfId="234"/>
    <cellStyle name="Ç¥ÁØ_±³°¢¼ö·®" xfId="235"/>
    <cellStyle name="C￥AØ_Sheet1_¿μ¾÷CoE² " xfId="236"/>
    <cellStyle name="Calc Currency (0)" xfId="237"/>
    <cellStyle name="Calc Currency (2)" xfId="238"/>
    <cellStyle name="Calc Percent (0)" xfId="239"/>
    <cellStyle name="Calc Percent (1)" xfId="240"/>
    <cellStyle name="Calc Percent (2)" xfId="241"/>
    <cellStyle name="Calc Units (0)" xfId="242"/>
    <cellStyle name="Calc Units (1)" xfId="243"/>
    <cellStyle name="Calc Units (2)" xfId="244"/>
    <cellStyle name="Calculation" xfId="245"/>
    <cellStyle name="Calculation 2" xfId="246"/>
    <cellStyle name="Calculation 3" xfId="247"/>
    <cellStyle name="Calculation 4" xfId="248"/>
    <cellStyle name="category" xfId="249"/>
    <cellStyle name="CC1" xfId="250"/>
    <cellStyle name="CC2" xfId="251"/>
    <cellStyle name="Comma"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Comma [ ,]" xfId="261"/>
    <cellStyle name="Comma [0]" xfId="262"/>
    <cellStyle name="Comma [0] 2" xfId="263"/>
    <cellStyle name="Comma [0] 2 10" xfId="264"/>
    <cellStyle name="Comma [0] 2 2" xfId="265"/>
    <cellStyle name="Comma [0] 2 2 2" xfId="266"/>
    <cellStyle name="Comma [0] 2 2 3" xfId="267"/>
    <cellStyle name="Comma [0] 2 3" xfId="268"/>
    <cellStyle name="Comma [0] 2 4" xfId="269"/>
    <cellStyle name="Comma [0] 2 5" xfId="270"/>
    <cellStyle name="Comma [0] 2 6" xfId="271"/>
    <cellStyle name="Comma [0] 2 7" xfId="272"/>
    <cellStyle name="Comma [0] 2 8" xfId="273"/>
    <cellStyle name="Comma [0] 2 9" xfId="274"/>
    <cellStyle name="Comma [0] 3" xfId="275"/>
    <cellStyle name="Comma [0] 3 2" xfId="276"/>
    <cellStyle name="Comma [0] 3 3" xfId="277"/>
    <cellStyle name="Comma [0] 4" xfId="278"/>
    <cellStyle name="Comma [0] 4 2" xfId="279"/>
    <cellStyle name="Comma [0] 4 2 2" xfId="280"/>
    <cellStyle name="Comma [0] 4 2 2 2" xfId="281"/>
    <cellStyle name="Comma [0] 4 2 3" xfId="282"/>
    <cellStyle name="Comma [0] 4 2 4" xfId="283"/>
    <cellStyle name="Comma [0] 4 3" xfId="284"/>
    <cellStyle name="Comma [0] 4 3 2" xfId="285"/>
    <cellStyle name="Comma [0] 4 4" xfId="286"/>
    <cellStyle name="Comma [0] 5" xfId="287"/>
    <cellStyle name="Comma [0] 6" xfId="288"/>
    <cellStyle name="Comma [0] 7" xfId="289"/>
    <cellStyle name="Comma [0] 8" xfId="290"/>
    <cellStyle name="Comma [0] 9" xfId="291"/>
    <cellStyle name="Comma [00]" xfId="292"/>
    <cellStyle name="Comma 10" xfId="293"/>
    <cellStyle name="Comma 10 2" xfId="294"/>
    <cellStyle name="Comma 10 3" xfId="295"/>
    <cellStyle name="Comma 10 4" xfId="296"/>
    <cellStyle name="Comma 10_So Y te. ND 56 gui PNS(31.10)" xfId="297"/>
    <cellStyle name="Comma 11" xfId="298"/>
    <cellStyle name="Comma 11 2" xfId="299"/>
    <cellStyle name="Comma 12" xfId="300"/>
    <cellStyle name="Comma 12 2" xfId="301"/>
    <cellStyle name="Comma 13" xfId="302"/>
    <cellStyle name="Comma 14" xfId="303"/>
    <cellStyle name="Comma 15" xfId="304"/>
    <cellStyle name="Comma 15 2" xfId="305"/>
    <cellStyle name="Comma 15 2 2" xfId="306"/>
    <cellStyle name="Comma 16" xfId="307"/>
    <cellStyle name="Comma 16 2" xfId="308"/>
    <cellStyle name="Comma 17" xfId="309"/>
    <cellStyle name="Comma 18" xfId="310"/>
    <cellStyle name="Comma 19" xfId="311"/>
    <cellStyle name="Comma 2" xfId="312"/>
    <cellStyle name="Comma 2 10" xfId="313"/>
    <cellStyle name="Comma 2 11" xfId="314"/>
    <cellStyle name="Comma 2 12" xfId="315"/>
    <cellStyle name="Comma 2 13" xfId="316"/>
    <cellStyle name="Comma 2 14" xfId="317"/>
    <cellStyle name="Comma 2 15" xfId="318"/>
    <cellStyle name="Comma 2 16" xfId="319"/>
    <cellStyle name="Comma 2 17" xfId="320"/>
    <cellStyle name="Comma 2 18" xfId="321"/>
    <cellStyle name="Comma 2 19" xfId="322"/>
    <cellStyle name="Comma 2 2" xfId="323"/>
    <cellStyle name="Comma 2 2 10" xfId="324"/>
    <cellStyle name="Comma 2 2 11" xfId="325"/>
    <cellStyle name="Comma 2 2 12" xfId="326"/>
    <cellStyle name="Comma 2 2 13" xfId="327"/>
    <cellStyle name="Comma 2 2 14" xfId="328"/>
    <cellStyle name="Comma 2 2 15" xfId="329"/>
    <cellStyle name="Comma 2 2 16" xfId="330"/>
    <cellStyle name="Comma 2 2 17" xfId="331"/>
    <cellStyle name="Comma 2 2 2" xfId="332"/>
    <cellStyle name="Comma 2 2 3" xfId="333"/>
    <cellStyle name="Comma 2 2 4" xfId="334"/>
    <cellStyle name="Comma 2 2 5" xfId="335"/>
    <cellStyle name="Comma 2 2 6" xfId="336"/>
    <cellStyle name="Comma 2 2 7" xfId="337"/>
    <cellStyle name="Comma 2 2 8" xfId="338"/>
    <cellStyle name="Comma 2 2 9" xfId="339"/>
    <cellStyle name="Comma 2 2_Co so tinh su nghiep giao duc" xfId="340"/>
    <cellStyle name="Comma 2 20" xfId="341"/>
    <cellStyle name="Comma 2 3" xfId="342"/>
    <cellStyle name="Comma 2 4" xfId="343"/>
    <cellStyle name="Comma 2 5" xfId="344"/>
    <cellStyle name="Comma 2 6" xfId="345"/>
    <cellStyle name="Comma 2 7" xfId="346"/>
    <cellStyle name="Comma 2 8" xfId="347"/>
    <cellStyle name="Comma 2 9" xfId="348"/>
    <cellStyle name="Comma 2_3.KH-6thangdaunam-XDCB-11-7-Kem QD (version 1)" xfId="349"/>
    <cellStyle name="Comma 20" xfId="350"/>
    <cellStyle name="Comma 21" xfId="351"/>
    <cellStyle name="Comma 22" xfId="352"/>
    <cellStyle name="Comma 23" xfId="353"/>
    <cellStyle name="Comma 23 2" xfId="354"/>
    <cellStyle name="Comma 23 2 2" xfId="355"/>
    <cellStyle name="Comma 24" xfId="356"/>
    <cellStyle name="Comma 25" xfId="357"/>
    <cellStyle name="Comma 26" xfId="358"/>
    <cellStyle name="Comma 26 2" xfId="359"/>
    <cellStyle name="Comma 27" xfId="360"/>
    <cellStyle name="Comma 28" xfId="361"/>
    <cellStyle name="Comma 29" xfId="362"/>
    <cellStyle name="Comma 3" xfId="363"/>
    <cellStyle name="Comma 3 2" xfId="364"/>
    <cellStyle name="Comma 3 2 2" xfId="365"/>
    <cellStyle name="Comma 3 3" xfId="366"/>
    <cellStyle name="Comma 3 4" xfId="367"/>
    <cellStyle name="Comma 3 5" xfId="368"/>
    <cellStyle name="Comma 3 6" xfId="369"/>
    <cellStyle name="Comma 3_Co so tinh su nghiep giao duc" xfId="370"/>
    <cellStyle name="Comma 30" xfId="371"/>
    <cellStyle name="Comma 31" xfId="372"/>
    <cellStyle name="Comma 32" xfId="373"/>
    <cellStyle name="Comma 33" xfId="374"/>
    <cellStyle name="Comma 34" xfId="375"/>
    <cellStyle name="Comma 35" xfId="376"/>
    <cellStyle name="Comma 36" xfId="377"/>
    <cellStyle name="Comma 37" xfId="378"/>
    <cellStyle name="Comma 38" xfId="379"/>
    <cellStyle name="Comma 39" xfId="380"/>
    <cellStyle name="Comma 4" xfId="381"/>
    <cellStyle name="Comma 4 2" xfId="382"/>
    <cellStyle name="Comma 4 2 2" xfId="383"/>
    <cellStyle name="Comma 4 2 3" xfId="384"/>
    <cellStyle name="Comma 4 2 4" xfId="385"/>
    <cellStyle name="Comma 4 3" xfId="386"/>
    <cellStyle name="Comma 4 4" xfId="387"/>
    <cellStyle name="Comma 40" xfId="388"/>
    <cellStyle name="Comma 41" xfId="389"/>
    <cellStyle name="Comma 42" xfId="390"/>
    <cellStyle name="Comma 43" xfId="391"/>
    <cellStyle name="Comma 44" xfId="392"/>
    <cellStyle name="Comma 45" xfId="393"/>
    <cellStyle name="Comma 46" xfId="394"/>
    <cellStyle name="Comma 47" xfId="395"/>
    <cellStyle name="Comma 48" xfId="396"/>
    <cellStyle name="Comma 49" xfId="397"/>
    <cellStyle name="Comma 5" xfId="398"/>
    <cellStyle name="Comma 5 2" xfId="399"/>
    <cellStyle name="Comma 5 2 2" xfId="400"/>
    <cellStyle name="Comma 5 3" xfId="401"/>
    <cellStyle name="Comma 5 4" xfId="402"/>
    <cellStyle name="Comma 50" xfId="403"/>
    <cellStyle name="Comma 51" xfId="404"/>
    <cellStyle name="Comma 52" xfId="405"/>
    <cellStyle name="Comma 53" xfId="406"/>
    <cellStyle name="Comma 54" xfId="407"/>
    <cellStyle name="Comma 55" xfId="408"/>
    <cellStyle name="Comma 6" xfId="409"/>
    <cellStyle name="Comma 6 2" xfId="410"/>
    <cellStyle name="Comma 6 3" xfId="411"/>
    <cellStyle name="Comma 7" xfId="412"/>
    <cellStyle name="Comma 7 10" xfId="413"/>
    <cellStyle name="Comma 7 11" xfId="414"/>
    <cellStyle name="Comma 7 12" xfId="415"/>
    <cellStyle name="Comma 7 13" xfId="416"/>
    <cellStyle name="Comma 7 14" xfId="417"/>
    <cellStyle name="Comma 7 15" xfId="418"/>
    <cellStyle name="Comma 7 16" xfId="419"/>
    <cellStyle name="Comma 7 17" xfId="420"/>
    <cellStyle name="Comma 7 2" xfId="421"/>
    <cellStyle name="Comma 7 2 2" xfId="422"/>
    <cellStyle name="Comma 7 3" xfId="423"/>
    <cellStyle name="Comma 7 4" xfId="424"/>
    <cellStyle name="Comma 7 5" xfId="425"/>
    <cellStyle name="Comma 7 6" xfId="426"/>
    <cellStyle name="Comma 7 7" xfId="427"/>
    <cellStyle name="Comma 7 8" xfId="428"/>
    <cellStyle name="Comma 7 9" xfId="429"/>
    <cellStyle name="Comma 7_XD DT huyen 2014(1) 23.7" xfId="430"/>
    <cellStyle name="Comma 8" xfId="431"/>
    <cellStyle name="Comma 8 2" xfId="432"/>
    <cellStyle name="Comma 8 2 2" xfId="433"/>
    <cellStyle name="Comma 8 3" xfId="434"/>
    <cellStyle name="Comma 8 4" xfId="435"/>
    <cellStyle name="Comma 9" xfId="436"/>
    <cellStyle name="Comma 9 2" xfId="437"/>
    <cellStyle name="Comma 9 3" xfId="438"/>
    <cellStyle name="Comma 9 4" xfId="439"/>
    <cellStyle name="comma zerodec" xfId="440"/>
    <cellStyle name="Comma0" xfId="441"/>
    <cellStyle name="Copied" xfId="442"/>
    <cellStyle name="CT1" xfId="443"/>
    <cellStyle name="CT2" xfId="444"/>
    <cellStyle name="CT4" xfId="445"/>
    <cellStyle name="CT5" xfId="446"/>
    <cellStyle name="ct7" xfId="447"/>
    <cellStyle name="ct8" xfId="448"/>
    <cellStyle name="cth1" xfId="449"/>
    <cellStyle name="Cthuc" xfId="450"/>
    <cellStyle name="Cthuc1" xfId="451"/>
    <cellStyle name="Currency" xfId="452"/>
    <cellStyle name="Currency [0]" xfId="453"/>
    <cellStyle name="Currency [00]" xfId="454"/>
    <cellStyle name="Currency 2" xfId="455"/>
    <cellStyle name="Currency 3" xfId="456"/>
    <cellStyle name="Currency 4" xfId="457"/>
    <cellStyle name="Currency 5" xfId="458"/>
    <cellStyle name="Currency 6" xfId="459"/>
    <cellStyle name="Currency 7" xfId="460"/>
    <cellStyle name="Currency0" xfId="461"/>
    <cellStyle name="Currency0 2" xfId="462"/>
    <cellStyle name="Currency1" xfId="463"/>
    <cellStyle name="chchuyen" xfId="464"/>
    <cellStyle name="Check Cell" xfId="465"/>
    <cellStyle name="Check Cell 2" xfId="466"/>
    <cellStyle name="Check Cell 3" xfId="467"/>
    <cellStyle name="Check Cell 4" xfId="468"/>
    <cellStyle name="Chi phÝ kh¸c_Book1" xfId="469"/>
    <cellStyle name="CHUONG" xfId="470"/>
    <cellStyle name="d" xfId="471"/>
    <cellStyle name="d%" xfId="472"/>
    <cellStyle name="d_1.Cac bieu XD DT 2014 (theo CV 8895 cua BTC).30.7.ok.gui(lan 2)" xfId="473"/>
    <cellStyle name="d_Co so tinh su nghiep giao duc" xfId="474"/>
    <cellStyle name="d_XD DT huyen 2014(1) 23.7" xfId="475"/>
    <cellStyle name="d1" xfId="476"/>
    <cellStyle name="Date" xfId="477"/>
    <cellStyle name="Date Short" xfId="478"/>
    <cellStyle name="Date_Bao Cao Kiem Tra  trung bay Ke milk-yomilk CK 2" xfId="479"/>
    <cellStyle name="DELTA" xfId="480"/>
    <cellStyle name="Dezimal [0]_68574_Materialbedarfsliste" xfId="481"/>
    <cellStyle name="Dezimal_68574_Materialbedarfsliste" xfId="482"/>
    <cellStyle name="Dollar (zero dec)" xfId="483"/>
    <cellStyle name="Dziesi?tny [0]_Invoices2001Slovakia" xfId="484"/>
    <cellStyle name="Dziesi?tny_Invoices2001Slovakia" xfId="485"/>
    <cellStyle name="Dziesietny [0]_Invoices2001Slovakia" xfId="486"/>
    <cellStyle name="Dziesiętny [0]_Invoices2001Slovakia" xfId="487"/>
    <cellStyle name="Dziesietny [0]_Invoices2001Slovakia_Book1" xfId="488"/>
    <cellStyle name="Dziesiętny [0]_Invoices2001Slovakia_Book1" xfId="489"/>
    <cellStyle name="Dziesietny [0]_Invoices2001Slovakia_Book1_Tong hop Cac tuyen(9-1-06)" xfId="490"/>
    <cellStyle name="Dziesiętny [0]_Invoices2001Slovakia_Book1_Tong hop Cac tuyen(9-1-06)" xfId="491"/>
    <cellStyle name="Dziesietny [0]_Invoices2001Slovakia_KL K.C mat duong" xfId="492"/>
    <cellStyle name="Dziesiętny [0]_Invoices2001Slovakia_Nhalamviec VTC(25-1-05)" xfId="493"/>
    <cellStyle name="Dziesietny [0]_Invoices2001Slovakia_So Y te. ND 56 gui PNS(31.10)" xfId="494"/>
    <cellStyle name="Dziesiętny [0]_Invoices2001Slovakia_TDT KHANH HOA" xfId="495"/>
    <cellStyle name="Dziesietny [0]_Invoices2001Slovakia_TDT KHANH HOA_Tong hop Cac tuyen(9-1-06)" xfId="496"/>
    <cellStyle name="Dziesiętny [0]_Invoices2001Slovakia_TDT KHANH HOA_Tong hop Cac tuyen(9-1-06)" xfId="497"/>
    <cellStyle name="Dziesietny [0]_Invoices2001Slovakia_TDT quangngai" xfId="498"/>
    <cellStyle name="Dziesiętny [0]_Invoices2001Slovakia_TDT quangngai" xfId="499"/>
    <cellStyle name="Dziesietny [0]_Invoices2001Slovakia_TDT quangngai_Book1" xfId="500"/>
    <cellStyle name="Dziesiętny [0]_Invoices2001Slovakia_TDT quangngai_Book1" xfId="501"/>
    <cellStyle name="Dziesietny [0]_Invoices2001Slovakia_Tong hop Cac tuyen(9-1-06)" xfId="502"/>
    <cellStyle name="Dziesietny_Invoices2001Slovakia" xfId="503"/>
    <cellStyle name="Dziesiętny_Invoices2001Slovakia" xfId="504"/>
    <cellStyle name="Dziesietny_Invoices2001Slovakia_Book1" xfId="505"/>
    <cellStyle name="Dziesiętny_Invoices2001Slovakia_Book1" xfId="506"/>
    <cellStyle name="Dziesietny_Invoices2001Slovakia_Book1_Tong hop Cac tuyen(9-1-06)" xfId="507"/>
    <cellStyle name="Dziesiętny_Invoices2001Slovakia_Book1_Tong hop Cac tuyen(9-1-06)" xfId="508"/>
    <cellStyle name="Dziesietny_Invoices2001Slovakia_KL K.C mat duong" xfId="509"/>
    <cellStyle name="Dziesiętny_Invoices2001Slovakia_Nhalamviec VTC(25-1-05)" xfId="510"/>
    <cellStyle name="Dziesietny_Invoices2001Slovakia_So Y te. ND 56 gui PNS(31.10)" xfId="511"/>
    <cellStyle name="Dziesiętny_Invoices2001Slovakia_TDT KHANH HOA" xfId="512"/>
    <cellStyle name="Dziesietny_Invoices2001Slovakia_TDT KHANH HOA_Tong hop Cac tuyen(9-1-06)" xfId="513"/>
    <cellStyle name="Dziesiętny_Invoices2001Slovakia_TDT KHANH HOA_Tong hop Cac tuyen(9-1-06)" xfId="514"/>
    <cellStyle name="Dziesietny_Invoices2001Slovakia_TDT quangngai" xfId="515"/>
    <cellStyle name="Dziesiętny_Invoices2001Slovakia_TDT quangngai" xfId="516"/>
    <cellStyle name="Dziesietny_Invoices2001Slovakia_TDT quangngai_Book1" xfId="517"/>
    <cellStyle name="Dziesiętny_Invoices2001Slovakia_TDT quangngai_Book1" xfId="518"/>
    <cellStyle name="Dziesietny_Invoices2001Slovakia_Tong hop Cac tuyen(9-1-06)" xfId="519"/>
    <cellStyle name="e" xfId="520"/>
    <cellStyle name="Enter Currency (0)" xfId="521"/>
    <cellStyle name="Enter Currency (2)" xfId="522"/>
    <cellStyle name="Enter Units (0)" xfId="523"/>
    <cellStyle name="Enter Units (1)" xfId="524"/>
    <cellStyle name="Enter Units (2)" xfId="525"/>
    <cellStyle name="Entered" xfId="526"/>
    <cellStyle name="Euro" xfId="527"/>
    <cellStyle name="Explanatory Text" xfId="528"/>
    <cellStyle name="Explanatory Text 2" xfId="529"/>
    <cellStyle name="Explanatory Text 3" xfId="530"/>
    <cellStyle name="Explanatory Text 4" xfId="531"/>
    <cellStyle name="f" xfId="532"/>
    <cellStyle name="F2" xfId="533"/>
    <cellStyle name="F3" xfId="534"/>
    <cellStyle name="F4" xfId="535"/>
    <cellStyle name="F5" xfId="536"/>
    <cellStyle name="F6" xfId="537"/>
    <cellStyle name="F7" xfId="538"/>
    <cellStyle name="F8" xfId="539"/>
    <cellStyle name="Fixed" xfId="540"/>
    <cellStyle name="Followed Hyperlink" xfId="541"/>
    <cellStyle name="Font Britannic16" xfId="542"/>
    <cellStyle name="Font Britannic18" xfId="543"/>
    <cellStyle name="Font CenturyCond 18" xfId="544"/>
    <cellStyle name="Font Cond20" xfId="545"/>
    <cellStyle name="Font Lucida sans16" xfId="546"/>
    <cellStyle name="Font LucidaSans16" xfId="547"/>
    <cellStyle name="Font NewCenturyCond18" xfId="548"/>
    <cellStyle name="Font Ottawa14" xfId="549"/>
    <cellStyle name="Font Ottawa16" xfId="550"/>
    <cellStyle name="Good" xfId="551"/>
    <cellStyle name="Good 2" xfId="552"/>
    <cellStyle name="Good 3" xfId="553"/>
    <cellStyle name="Good 4" xfId="554"/>
    <cellStyle name="Grey" xfId="555"/>
    <cellStyle name="H" xfId="556"/>
    <cellStyle name="ha" xfId="557"/>
    <cellStyle name="HAI" xfId="558"/>
    <cellStyle name="Head 1" xfId="559"/>
    <cellStyle name="HEADER" xfId="560"/>
    <cellStyle name="Header1" xfId="561"/>
    <cellStyle name="Header2" xfId="562"/>
    <cellStyle name="Heading 1" xfId="563"/>
    <cellStyle name="Heading 1 2" xfId="564"/>
    <cellStyle name="Heading 1 2 2" xfId="565"/>
    <cellStyle name="Heading 1 3" xfId="566"/>
    <cellStyle name="Heading 1 4" xfId="567"/>
    <cellStyle name="Heading 2" xfId="568"/>
    <cellStyle name="Heading 2 2" xfId="569"/>
    <cellStyle name="Heading 2 2 2" xfId="570"/>
    <cellStyle name="Heading 2 3" xfId="571"/>
    <cellStyle name="Heading 2 4" xfId="572"/>
    <cellStyle name="Heading 3" xfId="573"/>
    <cellStyle name="Heading 3 2" xfId="574"/>
    <cellStyle name="Heading 3 3" xfId="575"/>
    <cellStyle name="Heading 3 4" xfId="576"/>
    <cellStyle name="Heading 4" xfId="577"/>
    <cellStyle name="Heading 4 2" xfId="578"/>
    <cellStyle name="Heading 4 3" xfId="579"/>
    <cellStyle name="Heading 4 4" xfId="580"/>
    <cellStyle name="Heading1" xfId="581"/>
    <cellStyle name="Heading2" xfId="582"/>
    <cellStyle name="HEADINGS" xfId="583"/>
    <cellStyle name="HEADINGSTOP" xfId="584"/>
    <cellStyle name="headoption" xfId="585"/>
    <cellStyle name="Hoa-Scholl" xfId="586"/>
    <cellStyle name="Hyperlink" xfId="587"/>
    <cellStyle name="Hyperlink 2" xfId="588"/>
    <cellStyle name="Hyperlink 3" xfId="589"/>
    <cellStyle name="i·0" xfId="590"/>
    <cellStyle name="Input" xfId="591"/>
    <cellStyle name="Input [yellow]" xfId="592"/>
    <cellStyle name="Input 2" xfId="593"/>
    <cellStyle name="Input 3" xfId="594"/>
    <cellStyle name="Input 4" xfId="595"/>
    <cellStyle name="khanh" xfId="596"/>
    <cellStyle name="khung" xfId="597"/>
    <cellStyle name="Ledger 17 x 11 in" xfId="598"/>
    <cellStyle name="Line" xfId="599"/>
    <cellStyle name="Link Currency (0)" xfId="600"/>
    <cellStyle name="Link Currency (2)" xfId="601"/>
    <cellStyle name="Link Units (0)" xfId="602"/>
    <cellStyle name="Link Units (1)" xfId="603"/>
    <cellStyle name="Link Units (2)" xfId="604"/>
    <cellStyle name="Linked Cell" xfId="605"/>
    <cellStyle name="Linked Cell 2" xfId="606"/>
    <cellStyle name="Linked Cell 3" xfId="607"/>
    <cellStyle name="Linked Cell 4" xfId="608"/>
    <cellStyle name="Loai CBDT" xfId="609"/>
    <cellStyle name="Loai CT" xfId="610"/>
    <cellStyle name="Loai GD" xfId="611"/>
    <cellStyle name="luc" xfId="612"/>
    <cellStyle name="luc2" xfId="613"/>
    <cellStyle name="MAU" xfId="614"/>
    <cellStyle name="Millares [0]_Well Timing" xfId="615"/>
    <cellStyle name="Millares_Well Timing" xfId="616"/>
    <cellStyle name="Milliers [0]_      " xfId="617"/>
    <cellStyle name="Milliers_      " xfId="618"/>
    <cellStyle name="Model" xfId="619"/>
    <cellStyle name="moi" xfId="620"/>
    <cellStyle name="Moneda [0]_Well Timing" xfId="621"/>
    <cellStyle name="Moneda_Well Timing" xfId="622"/>
    <cellStyle name="Monétaire [0]_      " xfId="623"/>
    <cellStyle name="Monétaire_      " xfId="624"/>
    <cellStyle name="n" xfId="625"/>
    <cellStyle name="n1" xfId="626"/>
    <cellStyle name="Neutral" xfId="627"/>
    <cellStyle name="Neutral 2" xfId="628"/>
    <cellStyle name="Neutral 3" xfId="629"/>
    <cellStyle name="Neutral 4" xfId="630"/>
    <cellStyle name="New" xfId="631"/>
    <cellStyle name="New Times Roman" xfId="632"/>
    <cellStyle name="New_1.Cac bieu XD DT 2014 (theo CV 8895 cua BTC).30.7.ok.gui(lan 2)" xfId="633"/>
    <cellStyle name="no dec" xfId="634"/>
    <cellStyle name="ÑONVÒ" xfId="635"/>
    <cellStyle name="Normal - Style1" xfId="636"/>
    <cellStyle name="Normal - 유형1" xfId="637"/>
    <cellStyle name="Normal 10" xfId="638"/>
    <cellStyle name="Normal 10 2" xfId="639"/>
    <cellStyle name="Normal 10 2 2" xfId="640"/>
    <cellStyle name="Normal 10 3" xfId="641"/>
    <cellStyle name="Normal 10 4" xfId="642"/>
    <cellStyle name="Normal 10 5" xfId="643"/>
    <cellStyle name="Normal 10 6" xfId="644"/>
    <cellStyle name="Normal 10_bao cao kinh phi ND49, tien an, khuyet tat 2014" xfId="645"/>
    <cellStyle name="Normal 11" xfId="646"/>
    <cellStyle name="Normal 11 10" xfId="647"/>
    <cellStyle name="Normal 11 11" xfId="648"/>
    <cellStyle name="Normal 11 2" xfId="649"/>
    <cellStyle name="Normal 11 3" xfId="650"/>
    <cellStyle name="Normal 11 3 2" xfId="651"/>
    <cellStyle name="Normal 11 4" xfId="652"/>
    <cellStyle name="Normal 11 5" xfId="653"/>
    <cellStyle name="Normal 11 6" xfId="654"/>
    <cellStyle name="Normal 11 7" xfId="655"/>
    <cellStyle name="Normal 11 8" xfId="656"/>
    <cellStyle name="Normal 11 9" xfId="657"/>
    <cellStyle name="Normal 12" xfId="658"/>
    <cellStyle name="Normal 12 2" xfId="659"/>
    <cellStyle name="Normal 12 2 2" xfId="660"/>
    <cellStyle name="Normal 12 3" xfId="661"/>
    <cellStyle name="Normal 13" xfId="662"/>
    <cellStyle name="Normal 13 2" xfId="663"/>
    <cellStyle name="Normal 13 3" xfId="664"/>
    <cellStyle name="Normal 14" xfId="665"/>
    <cellStyle name="Normal 14 2" xfId="666"/>
    <cellStyle name="Normal 14 3" xfId="667"/>
    <cellStyle name="Normal 14 4" xfId="668"/>
    <cellStyle name="Normal 14 5" xfId="669"/>
    <cellStyle name="Normal 14 6" xfId="670"/>
    <cellStyle name="Normal 14 7" xfId="671"/>
    <cellStyle name="Normal 14 8" xfId="672"/>
    <cellStyle name="Normal 14_Bieu mau DT 2014 Cam Le" xfId="673"/>
    <cellStyle name="Normal 15" xfId="674"/>
    <cellStyle name="Normal 16" xfId="675"/>
    <cellStyle name="Normal 17" xfId="676"/>
    <cellStyle name="Normal 18" xfId="677"/>
    <cellStyle name="Normal 19" xfId="678"/>
    <cellStyle name="Normal 19 2" xfId="679"/>
    <cellStyle name="Normal 19 3" xfId="680"/>
    <cellStyle name="Normal 2" xfId="681"/>
    <cellStyle name="Normal 2 2" xfId="682"/>
    <cellStyle name="Normal 2 2 2" xfId="683"/>
    <cellStyle name="Normal 2 2 2 2" xfId="684"/>
    <cellStyle name="Normal 2 2 3" xfId="685"/>
    <cellStyle name="Normal 2 2 4" xfId="686"/>
    <cellStyle name="Normal 2 2_3.KH-6thangdaunam-XDCB-11-7-Kem QD (version 1)" xfId="687"/>
    <cellStyle name="Normal 2 3" xfId="688"/>
    <cellStyle name="Normal 2 3 2" xfId="689"/>
    <cellStyle name="Normal 2 3_Co so tinh su nghiep giao duc" xfId="690"/>
    <cellStyle name="Normal 2 4" xfId="691"/>
    <cellStyle name="Normal 2 4 2" xfId="692"/>
    <cellStyle name="Normal 2 4 3" xfId="693"/>
    <cellStyle name="Normal 2 4 4" xfId="694"/>
    <cellStyle name="Normal 2 5" xfId="695"/>
    <cellStyle name="Normal 2 6" xfId="696"/>
    <cellStyle name="Normal 2 7" xfId="697"/>
    <cellStyle name="Normal 2 8" xfId="698"/>
    <cellStyle name="Normal 2 9" xfId="699"/>
    <cellStyle name="Normal 2_160507 Bieu mau NSDP ND sua ND73" xfId="700"/>
    <cellStyle name="Normal 20" xfId="701"/>
    <cellStyle name="Normal 21" xfId="702"/>
    <cellStyle name="Normal 21 2" xfId="703"/>
    <cellStyle name="Normal 21 2 2" xfId="704"/>
    <cellStyle name="Normal 21 2 2 2" xfId="705"/>
    <cellStyle name="Normal 21 2 2 2 2" xfId="706"/>
    <cellStyle name="Normal 21 3" xfId="707"/>
    <cellStyle name="Normal 21 4" xfId="708"/>
    <cellStyle name="Normal 21_KH15-NhuCauDonVi-17-10-mai" xfId="709"/>
    <cellStyle name="Normal 22" xfId="710"/>
    <cellStyle name="Normal 23" xfId="711"/>
    <cellStyle name="Normal 23 2" xfId="712"/>
    <cellStyle name="Normal 23_KH15-NhuCauDonVi-17-10-mai" xfId="713"/>
    <cellStyle name="Normal 24" xfId="714"/>
    <cellStyle name="Normal 25" xfId="715"/>
    <cellStyle name="Normal 25 2" xfId="716"/>
    <cellStyle name="Normal 25_KH15-NhuCauDonVi-17-10-mai" xfId="717"/>
    <cellStyle name="Normal 26" xfId="718"/>
    <cellStyle name="Normal 27" xfId="719"/>
    <cellStyle name="Normal 28" xfId="720"/>
    <cellStyle name="Normal 29" xfId="721"/>
    <cellStyle name="Normal 3" xfId="722"/>
    <cellStyle name="Normal 3 2" xfId="723"/>
    <cellStyle name="Normal 3 2 2" xfId="724"/>
    <cellStyle name="Normal 3 2 2 2" xfId="725"/>
    <cellStyle name="Normal 3 2 3" xfId="726"/>
    <cellStyle name="Normal 3 2 4" xfId="727"/>
    <cellStyle name="Normal 3 2 5" xfId="728"/>
    <cellStyle name="Normal 3 2_Co so tinh su nghiep giao duc" xfId="729"/>
    <cellStyle name="Normal 3 3" xfId="730"/>
    <cellStyle name="Normal 3 3 2" xfId="731"/>
    <cellStyle name="Normal 3 4" xfId="732"/>
    <cellStyle name="Normal 3 4 2" xfId="733"/>
    <cellStyle name="Normal 3 5" xfId="734"/>
    <cellStyle name="Normal 3 6" xfId="735"/>
    <cellStyle name="Normal 3 7" xfId="736"/>
    <cellStyle name="Normal 3_1.Cac bieu XD DT 2014 (theo CV 8895 cua BTC).30.7.ok.gui(lan 2)" xfId="737"/>
    <cellStyle name="Normal 30" xfId="738"/>
    <cellStyle name="Normal 31" xfId="739"/>
    <cellStyle name="Normal 32" xfId="740"/>
    <cellStyle name="Normal 33" xfId="741"/>
    <cellStyle name="Normal 33 2" xfId="742"/>
    <cellStyle name="Normal 34" xfId="743"/>
    <cellStyle name="Normal 35" xfId="744"/>
    <cellStyle name="Normal 35 2" xfId="745"/>
    <cellStyle name="Normal 36" xfId="746"/>
    <cellStyle name="Normal 37" xfId="747"/>
    <cellStyle name="Normal 38" xfId="748"/>
    <cellStyle name="Normal 39" xfId="749"/>
    <cellStyle name="Normal 4" xfId="750"/>
    <cellStyle name="Normal 4 2" xfId="751"/>
    <cellStyle name="Normal 4 2 2" xfId="752"/>
    <cellStyle name="Normal 4 3" xfId="753"/>
    <cellStyle name="Normal 4 3 2" xfId="754"/>
    <cellStyle name="Normal 4 3_2. Cac chinh sach an sinh DT2012, XD DT2013 (Q.H)" xfId="755"/>
    <cellStyle name="Normal 4 4" xfId="756"/>
    <cellStyle name="Normal 4_1.Cac bieu XD DT 2014 (theo CV 8895 cua BTC).30.7.ok.gui(lan 2)" xfId="757"/>
    <cellStyle name="Normal 40" xfId="758"/>
    <cellStyle name="Normal 41" xfId="759"/>
    <cellStyle name="Normal 42" xfId="760"/>
    <cellStyle name="Normal 43" xfId="761"/>
    <cellStyle name="Normal 44" xfId="762"/>
    <cellStyle name="Normal 45" xfId="763"/>
    <cellStyle name="Normal 46" xfId="764"/>
    <cellStyle name="Normal 47" xfId="765"/>
    <cellStyle name="Normal 48" xfId="766"/>
    <cellStyle name="Normal 49" xfId="767"/>
    <cellStyle name="Normal 5" xfId="768"/>
    <cellStyle name="Normal 5 2" xfId="769"/>
    <cellStyle name="Normal 5 3" xfId="770"/>
    <cellStyle name="Normal 5 4" xfId="771"/>
    <cellStyle name="Normal 5 5" xfId="772"/>
    <cellStyle name="Normal 5_3.KH-6thangdaunam-XDCB-11-7-Kem QD (version 1)" xfId="773"/>
    <cellStyle name="Normal 50" xfId="774"/>
    <cellStyle name="Normal 51" xfId="775"/>
    <cellStyle name="Normal 52" xfId="776"/>
    <cellStyle name="Normal 53" xfId="777"/>
    <cellStyle name="Normal 54" xfId="778"/>
    <cellStyle name="Normal 55" xfId="779"/>
    <cellStyle name="Normal 56" xfId="780"/>
    <cellStyle name="Normal 57" xfId="781"/>
    <cellStyle name="Normal 58" xfId="782"/>
    <cellStyle name="Normal 59" xfId="783"/>
    <cellStyle name="Normal 6" xfId="784"/>
    <cellStyle name="Normal 6 2" xfId="785"/>
    <cellStyle name="Normal 6 3" xfId="786"/>
    <cellStyle name="Normal 6 4" xfId="787"/>
    <cellStyle name="Normal 6 5" xfId="788"/>
    <cellStyle name="Normal 6_3.KH-6thangdaunam-XDCB-11-7-Kem QD (version 1)" xfId="789"/>
    <cellStyle name="Normal 60" xfId="790"/>
    <cellStyle name="Normal 61" xfId="791"/>
    <cellStyle name="Normal 62" xfId="792"/>
    <cellStyle name="Normal 63" xfId="793"/>
    <cellStyle name="Normal 64" xfId="794"/>
    <cellStyle name="Normal 65" xfId="795"/>
    <cellStyle name="Normal 66" xfId="796"/>
    <cellStyle name="Normal 7" xfId="797"/>
    <cellStyle name="Normal 7 2" xfId="798"/>
    <cellStyle name="Normal 7 3" xfId="799"/>
    <cellStyle name="Normal 7 4" xfId="800"/>
    <cellStyle name="Normal 7_1. DU TOAN CHI 2014_KHOI QH-PX (duthao).9.10(hop LC)-sua" xfId="801"/>
    <cellStyle name="Normal 8" xfId="802"/>
    <cellStyle name="Normal 8 2" xfId="803"/>
    <cellStyle name="Normal 9" xfId="804"/>
    <cellStyle name="Normal 9 2" xfId="805"/>
    <cellStyle name="Normal 9 2 2" xfId="806"/>
    <cellStyle name="Normal 9_3.KH-6thangdaunam-XDCB-11-7-Kem QD (version 1)" xfId="807"/>
    <cellStyle name="Normal_Bao cao ke toan KB" xfId="808"/>
    <cellStyle name="Normal_Bao cao thu NSNN" xfId="809"/>
    <cellStyle name="Normal_Chi NSTW NSDP 2002 - PL" xfId="810"/>
    <cellStyle name="Normal1" xfId="811"/>
    <cellStyle name="Normalny_Cennik obowiazuje od 06-08-2001 r (1)" xfId="812"/>
    <cellStyle name="Note" xfId="813"/>
    <cellStyle name="Note 2" xfId="814"/>
    <cellStyle name="Note 3" xfId="815"/>
    <cellStyle name="Note 4" xfId="816"/>
    <cellStyle name="Œ…‹æØ‚è [0.00]_ÆÂ¹²" xfId="817"/>
    <cellStyle name="Œ…‹æØ‚è_laroux" xfId="818"/>
    <cellStyle name="oft Excel]&#13;&#10;Comment=open=/f ‚ðw’è‚·‚é‚ÆAƒ†[ƒU[’è‹`ŠÖ”‚ðŠÖ”“\‚è•t‚¯‚Ìˆê——‚É“o˜^‚·‚é‚±‚Æ‚ª‚Å‚«‚Ü‚·B&#13;&#10;Maximized" xfId="819"/>
    <cellStyle name="oft Excel]&#13;&#10;Comment=open=/f ‚ðŽw’è‚·‚é‚ÆAƒ†[ƒU[’è‹`ŠÖ”‚ðŠÖ”“\‚è•t‚¯‚Ìˆê——‚É“o˜^‚·‚é‚±‚Æ‚ª‚Å‚«‚Ü‚·B&#13;&#10;Maximized" xfId="820"/>
    <cellStyle name="oft Excel]&#13;&#10;Comment=The open=/f lines load custom functions into the Paste Function list.&#13;&#10;Maximized=2&#13;&#10;Basics=1&#13;&#10;A" xfId="821"/>
    <cellStyle name="oft Excel]&#13;&#10;Comment=The open=/f lines load custom functions into the Paste Function list.&#13;&#10;Maximized=3&#13;&#10;Basics=1&#13;&#10;A" xfId="822"/>
    <cellStyle name="omma [0]_Mktg Prog" xfId="823"/>
    <cellStyle name="ormal_Sheet1_1" xfId="824"/>
    <cellStyle name="Output" xfId="825"/>
    <cellStyle name="Output 2" xfId="826"/>
    <cellStyle name="Output 3" xfId="827"/>
    <cellStyle name="Output 4" xfId="828"/>
    <cellStyle name="paint" xfId="829"/>
    <cellStyle name="Pattern" xfId="830"/>
    <cellStyle name="per.style" xfId="831"/>
    <cellStyle name="per.style 2" xfId="832"/>
    <cellStyle name="Percent" xfId="833"/>
    <cellStyle name="Percent [0]" xfId="834"/>
    <cellStyle name="Percent [00]" xfId="835"/>
    <cellStyle name="Percent [2]" xfId="836"/>
    <cellStyle name="Percent 10" xfId="837"/>
    <cellStyle name="Percent 2" xfId="838"/>
    <cellStyle name="Percent 2 2" xfId="839"/>
    <cellStyle name="Percent 3" xfId="840"/>
    <cellStyle name="Percent 3 2" xfId="841"/>
    <cellStyle name="Percent 4" xfId="842"/>
    <cellStyle name="Percent 5" xfId="843"/>
    <cellStyle name="Percent 6" xfId="844"/>
    <cellStyle name="Percent 7" xfId="845"/>
    <cellStyle name="PERCENTAGE" xfId="846"/>
    <cellStyle name="PrePop Currency (0)" xfId="847"/>
    <cellStyle name="PrePop Currency (2)" xfId="848"/>
    <cellStyle name="PrePop Units (0)" xfId="849"/>
    <cellStyle name="PrePop Units (1)" xfId="850"/>
    <cellStyle name="PrePop Units (2)" xfId="851"/>
    <cellStyle name="pricing" xfId="852"/>
    <cellStyle name="PSChar" xfId="853"/>
    <cellStyle name="PSHeading" xfId="854"/>
    <cellStyle name="QG" xfId="855"/>
    <cellStyle name="QG 2" xfId="856"/>
    <cellStyle name="QUANG" xfId="857"/>
    <cellStyle name="QUANG 2" xfId="858"/>
    <cellStyle name="regstoresfromspecstores" xfId="859"/>
    <cellStyle name="RevList" xfId="860"/>
    <cellStyle name="S—_x0008_" xfId="861"/>
    <cellStyle name="s]&#13;&#10;spooler=yes&#13;&#10;load=&#13;&#10;Beep=yes&#13;&#10;NullPort=None&#13;&#10;BorderWidth=3&#13;&#10;CursorBlinkRate=1200&#13;&#10;DoubleClickSpeed=452&#13;&#10;Programs=co" xfId="862"/>
    <cellStyle name="SAPBEXaggData" xfId="863"/>
    <cellStyle name="SAPBEXaggDataEmph" xfId="864"/>
    <cellStyle name="SAPBEXaggItem" xfId="865"/>
    <cellStyle name="SAPBEXchaText" xfId="866"/>
    <cellStyle name="SAPBEXexcBad7" xfId="867"/>
    <cellStyle name="SAPBEXexcBad8" xfId="868"/>
    <cellStyle name="SAPBEXexcBad9" xfId="869"/>
    <cellStyle name="SAPBEXexcCritical4" xfId="870"/>
    <cellStyle name="SAPBEXexcCritical5" xfId="871"/>
    <cellStyle name="SAPBEXexcCritical6" xfId="872"/>
    <cellStyle name="SAPBEXexcGood1" xfId="873"/>
    <cellStyle name="SAPBEXexcGood2" xfId="874"/>
    <cellStyle name="SAPBEXexcGood3" xfId="875"/>
    <cellStyle name="SAPBEXfilterDrill" xfId="876"/>
    <cellStyle name="SAPBEXfilterItem" xfId="877"/>
    <cellStyle name="SAPBEXfilterText" xfId="878"/>
    <cellStyle name="SAPBEXformats" xfId="879"/>
    <cellStyle name="SAPBEXheaderItem" xfId="880"/>
    <cellStyle name="SAPBEXheaderText" xfId="881"/>
    <cellStyle name="SAPBEXresData" xfId="882"/>
    <cellStyle name="SAPBEXresDataEmph" xfId="883"/>
    <cellStyle name="SAPBEXresItem" xfId="884"/>
    <cellStyle name="SAPBEXstdData" xfId="885"/>
    <cellStyle name="SAPBEXstdDataEmph" xfId="886"/>
    <cellStyle name="SAPBEXstdItem" xfId="887"/>
    <cellStyle name="SAPBEXtitle" xfId="888"/>
    <cellStyle name="SAPBEXundefined" xfId="889"/>
    <cellStyle name="SHADEDSTORES" xfId="890"/>
    <cellStyle name="so_hang_nghin" xfId="891"/>
    <cellStyle name="specstores" xfId="892"/>
    <cellStyle name="Standard" xfId="893"/>
    <cellStyle name="STTDG" xfId="894"/>
    <cellStyle name="Style 1" xfId="895"/>
    <cellStyle name="Style 2" xfId="896"/>
    <cellStyle name="Style 3" xfId="897"/>
    <cellStyle name="Style 4" xfId="898"/>
    <cellStyle name="Style 5" xfId="899"/>
    <cellStyle name="Style 6" xfId="900"/>
    <cellStyle name="subhead" xfId="901"/>
    <cellStyle name="Subtotal" xfId="902"/>
    <cellStyle name="T" xfId="903"/>
    <cellStyle name="T_1.Cac bieu XD DT 2014 (theo CV 8895 cua BTC).30.7.ok.gui(lan 2)" xfId="904"/>
    <cellStyle name="T_1.Tong hop mot so noi dung can doi DT2010" xfId="905"/>
    <cellStyle name="T_1.Tong hop mot so noi dung can doi DT2010 2" xfId="906"/>
    <cellStyle name="T_1.Tong hop mot so noi dung can doi DT2010 2 2" xfId="907"/>
    <cellStyle name="T_1.Tong hop mot so noi dung can doi DT2010 2_1. DU TOAN CHI 2014_KHOI QH-PX (duthao).10.10" xfId="908"/>
    <cellStyle name="T_1.Tong hop mot so noi dung can doi DT2010 2_1. DU TOAN CHI 2014_KHOI QH-PX (duthao).9.10(hop LC)-sua" xfId="909"/>
    <cellStyle name="T_1.Tong hop mot so noi dung can doi DT2010 2_1.Cac bieu XD DT 2014 (theo CV 8895 cua BTC).30.7.ok.gui(lan 2)" xfId="910"/>
    <cellStyle name="T_1.Tong hop mot so noi dung can doi DT2010 2_1.TO ROI THEO TUNG SU NGHIEP NAM 2012 (Chinh thuc).thu" xfId="911"/>
    <cellStyle name="T_1.Tong hop mot so noi dung can doi DT2010 2_2. Cac chinh sach an sinh DT2012, XD DT2013 (Q.H)" xfId="912"/>
    <cellStyle name="T_1.Tong hop mot so noi dung can doi DT2010 2_2. Cac chinh sach an sinh DT2012, XD DT2013 (Q.H)_1.Cac bieu XD DT 2014 (theo CV 8895 cua BTC).30.7.ok.gui(lan 2)" xfId="913"/>
    <cellStyle name="T_1.Tong hop mot so noi dung can doi DT2010 2_2. Cac chinh sach an sinh DT2012, XD DT2013 (Q.H)_XD DT huyen 2014(1) 23.7" xfId="914"/>
    <cellStyle name="T_1.Tong hop mot so noi dung can doi DT2010 2_4. Cac Phu luc co so tinh DT_2012 (ngocthu)" xfId="915"/>
    <cellStyle name="T_1.Tong hop mot so noi dung can doi DT2010 2_4. Cac Phu luc co so tinh DT_2012 (ngocthu)_1.Cac bieu XD DT 2014 (theo CV 8895 cua BTC).30.7.ok.gui(lan 2)" xfId="916"/>
    <cellStyle name="T_1.Tong hop mot so noi dung can doi DT2010 2_4. Cac Phu luc co so tinh DT_2012 (ngocthu)_Co so tinh su nghiep giao duc" xfId="917"/>
    <cellStyle name="T_1.Tong hop mot so noi dung can doi DT2010 2_4. Cac Phu luc co so tinh DT_2012 (ngocthu)_KP to cap nuoc Hoa Vang" xfId="918"/>
    <cellStyle name="T_1.Tong hop mot so noi dung can doi DT2010 2_4. Cac Phu luc co so tinh DT_2012 (ngocthu)_XD DT huyen 2014(1) 23.7" xfId="919"/>
    <cellStyle name="T_1.Tong hop mot so noi dung can doi DT2010 2_4. Cac Phu luc co so tinh DT_2012 (ngocthu)-a" xfId="920"/>
    <cellStyle name="T_1.Tong hop mot so noi dung can doi DT2010 2_4. Cac Phu luc co so tinh DT_2012 (ngocthu)-a_1.Cac bieu XD DT 2014 (theo CV 8895 cua BTC).30.7.ok.gui(lan 2)" xfId="921"/>
    <cellStyle name="T_1.Tong hop mot so noi dung can doi DT2010 2_4. Cac Phu luc co so tinh DT_2012 (ngocthu)-a_Co so tinh su nghiep giao duc" xfId="922"/>
    <cellStyle name="T_1.Tong hop mot so noi dung can doi DT2010 2_4. Cac Phu luc co so tinh DT_2012 (ngocthu)-a_KP to cap nuoc Hoa Vang" xfId="923"/>
    <cellStyle name="T_1.Tong hop mot so noi dung can doi DT2010 2_4. Cac Phu luc co so tinh DT_2012 (ngocthu)-a_XD DT huyen 2014(1) 23.7" xfId="924"/>
    <cellStyle name="T_1.Tong hop mot so noi dung can doi DT2010 2_4. Cac Phu luc co so tinh DT_2012 (ngocthu)-chinhthuc" xfId="925"/>
    <cellStyle name="T_1.Tong hop mot so noi dung can doi DT2010 2_4. Cac Phu luc co so tinh DT_2012 (ngocthu)-chinhthuc_KP to cap nuoc Hoa Vang" xfId="926"/>
    <cellStyle name="T_1.Tong hop mot so noi dung can doi DT2010 2_4. Cac Phu luc co so tinh DT_2012 (ngocthu)-chinhthuc_XD DT huyen 2014(1) 23.7" xfId="927"/>
    <cellStyle name="T_1.Tong hop mot so noi dung can doi DT2010 2_4.BIEU MAU CAC PHU LUC CO SO TINH DT_2012 (ngocthu)" xfId="928"/>
    <cellStyle name="T_1.Tong hop mot so noi dung can doi DT2010 2_4.BIEU MAU CAC PHU LUC CO SO TINH DT_2012 (ngocthu).a" xfId="929"/>
    <cellStyle name="T_1.Tong hop mot so noi dung can doi DT2010 2_4.BIEU MAU CAC PHU LUC CO SO TINH DT_2012 (ngocthu).a_1.Cac bieu XD DT 2014 (theo CV 8895 cua BTC).30.7.ok.gui(lan 2)" xfId="930"/>
    <cellStyle name="T_1.Tong hop mot so noi dung can doi DT2010 2_4.BIEU MAU CAC PHU LUC CO SO TINH DT_2012 (ngocthu).a_Co so tinh su nghiep giao duc" xfId="931"/>
    <cellStyle name="T_1.Tong hop mot so noi dung can doi DT2010 2_4.BIEU MAU CAC PHU LUC CO SO TINH DT_2012 (ngocthu).a_KP to cap nuoc Hoa Vang" xfId="932"/>
    <cellStyle name="T_1.Tong hop mot so noi dung can doi DT2010 2_4.BIEU MAU CAC PHU LUC CO SO TINH DT_2012 (ngocthu).a_XD DT huyen 2014(1) 23.7" xfId="933"/>
    <cellStyle name="T_1.Tong hop mot so noi dung can doi DT2010 2_4.BIEU MAU CAC PHU LUC CO SO TINH DT_2012 (ngocthu)_1.Cac bieu XD DT 2014 (theo CV 8895 cua BTC).30.7.ok.gui(lan 2)" xfId="934"/>
    <cellStyle name="T_1.Tong hop mot so noi dung can doi DT2010 2_4.BIEU MAU CAC PHU LUC CO SO TINH DT_2012 (ngocthu)_Co so tinh su nghiep giao duc" xfId="935"/>
    <cellStyle name="T_1.Tong hop mot so noi dung can doi DT2010 2_4.BIEU MAU CAC PHU LUC CO SO TINH DT_2012 (ngocthu)_KP to cap nuoc Hoa Vang" xfId="936"/>
    <cellStyle name="T_1.Tong hop mot so noi dung can doi DT2010 2_4.BIEU MAU CAC PHU LUC CO SO TINH DT_2012 (ngocthu)_XD DT huyen 2014(1) 23.7" xfId="937"/>
    <cellStyle name="T_1.Tong hop mot so noi dung can doi DT2010 2_BIEU MAU CAC PHU LUC CO SO TINH DT_2011" xfId="938"/>
    <cellStyle name="T_1.Tong hop mot so noi dung can doi DT2010 2_BIEU MAU CAC PHU LUC CO SO TINH DT_2011_1.Cac bieu XD DT 2014 (theo CV 8895 cua BTC).30.7.ok.gui(lan 2)" xfId="939"/>
    <cellStyle name="T_1.Tong hop mot so noi dung can doi DT2010 2_BIEU MAU CAC PHU LUC CO SO TINH DT_2011_Co so tinh su nghiep giao duc" xfId="940"/>
    <cellStyle name="T_1.Tong hop mot so noi dung can doi DT2010 2_BIEU MAU CAC PHU LUC CO SO TINH DT_2011_XD DT huyen 2014(1) 23.7" xfId="941"/>
    <cellStyle name="T_1.Tong hop mot so noi dung can doi DT2010 2_BIEU MAU CAC PHU LUC CO SO TINH DT_2012" xfId="942"/>
    <cellStyle name="T_1.Tong hop mot so noi dung can doi DT2010 2_BIEU MAU CAC PHU LUC CO SO TINH DT_2012_1.Cac bieu XD DT 2014 (theo CV 8895 cua BTC).30.7.ok.gui(lan 2)" xfId="943"/>
    <cellStyle name="T_1.Tong hop mot so noi dung can doi DT2010 2_BIEU MAU CAC PHU LUC CO SO TINH DT_2012_Co so tinh su nghiep giao duc" xfId="944"/>
    <cellStyle name="T_1.Tong hop mot so noi dung can doi DT2010 2_BIEU MAU CAC PHU LUC CO SO TINH DT_2012_XD DT huyen 2014(1) 23.7" xfId="945"/>
    <cellStyle name="T_1.Tong hop mot so noi dung can doi DT2010 2_BIEU MAU XAY DUNG DU TOAN 2013 (DU THAO n)" xfId="946"/>
    <cellStyle name="T_1.Tong hop mot so noi dung can doi DT2010 2_BIEU MAU XAY DUNG DU TOAN 2013 (DU THAO n)_1.Cac bieu XD DT 2014 (theo CV 8895 cua BTC).30.7.ok.gui(lan 2)" xfId="947"/>
    <cellStyle name="T_1.Tong hop mot so noi dung can doi DT2010 2_BIEU MAU XAY DUNG DU TOAN 2013 (DU THAO n)_Co so tinh su nghiep giao duc" xfId="948"/>
    <cellStyle name="T_1.Tong hop mot so noi dung can doi DT2010 2_BIEU MAU XAY DUNG DU TOAN 2013 (DU THAO n)_XD DT huyen 2014(1) 23.7" xfId="949"/>
    <cellStyle name="T_1.Tong hop mot so noi dung can doi DT2010 2_Bo sung muc tieu nam 2012" xfId="950"/>
    <cellStyle name="T_1.Tong hop mot so noi dung can doi DT2010 2_Book1" xfId="951"/>
    <cellStyle name="T_1.Tong hop mot so noi dung can doi DT2010 2_Book1_1.Cac bieu XD DT 2014 (theo CV 8895 cua BTC).30.7.ok.gui(lan 2)" xfId="952"/>
    <cellStyle name="T_1.Tong hop mot so noi dung can doi DT2010 2_Book1_Co so tinh su nghiep giao duc" xfId="953"/>
    <cellStyle name="T_1.Tong hop mot so noi dung can doi DT2010 2_Book1_XD DT huyen 2014(1) 23.7" xfId="954"/>
    <cellStyle name="T_1.Tong hop mot so noi dung can doi DT2010 2_Book3" xfId="955"/>
    <cellStyle name="T_1.Tong hop mot so noi dung can doi DT2010 2_Book3_1.Cac bieu XD DT 2014 (theo CV 8895 cua BTC).30.7.ok.gui(lan 2)" xfId="956"/>
    <cellStyle name="T_1.Tong hop mot so noi dung can doi DT2010 2_Book3_Co so tinh su nghiep giao duc" xfId="957"/>
    <cellStyle name="T_1.Tong hop mot so noi dung can doi DT2010 2_Book3_XD DT huyen 2014(1) 23.7" xfId="958"/>
    <cellStyle name="T_1.Tong hop mot so noi dung can doi DT2010 2_Co so tinh su nghiep giao duc" xfId="959"/>
    <cellStyle name="T_1.Tong hop mot so noi dung can doi DT2010 2_Co so tinh su nghiep giao duc (chinh thuc)" xfId="960"/>
    <cellStyle name="T_1.Tong hop mot so noi dung can doi DT2010 2_Co so tinh su nghiep giao duc (chinh thuc)_1.Cac bieu XD DT 2014 (theo CV 8895 cua BTC).30.7.ok.gui(lan 2)" xfId="961"/>
    <cellStyle name="T_1.Tong hop mot so noi dung can doi DT2010 2_Co so tinh su nghiep giao duc (chinh thuc)_Co so tinh su nghiep giao duc" xfId="962"/>
    <cellStyle name="T_1.Tong hop mot so noi dung can doi DT2010 2_Co so tinh su nghiep giao duc (chinh thuc)_XD DT huyen 2014(1) 23.7" xfId="963"/>
    <cellStyle name="T_1.Tong hop mot so noi dung can doi DT2010 2_DU TOAN 2012_KHOI QH-PX (02-12-2011) QUYNH" xfId="964"/>
    <cellStyle name="T_1.Tong hop mot so noi dung can doi DT2010 2_DU TOAN 2012_KHOI QH-PX (02-12-2011) QUYNH_1.Cac bieu XD DT 2014 (theo CV 8895 cua BTC).30.7.ok.gui(lan 2)" xfId="965"/>
    <cellStyle name="T_1.Tong hop mot so noi dung can doi DT2010 2_DU TOAN 2012_KHOI QH-PX (02-12-2011) QUYNH_Co so tinh su nghiep giao duc" xfId="966"/>
    <cellStyle name="T_1.Tong hop mot so noi dung can doi DT2010 2_DU TOAN 2012_KHOI QH-PX (02-12-2011) QUYNH_XD DT huyen 2014(1) 23.7" xfId="967"/>
    <cellStyle name="T_1.Tong hop mot so noi dung can doi DT2010 2_DU TOAN 2012_KHOI QH-PX (30-11-2011)" xfId="968"/>
    <cellStyle name="T_1.Tong hop mot so noi dung can doi DT2010 2_DU TOAN 2012_KHOI QH-PX (30-11-2011)_1.Cac bieu XD DT 2014 (theo CV 8895 cua BTC).30.7.ok.gui(lan 2)" xfId="969"/>
    <cellStyle name="T_1.Tong hop mot so noi dung can doi DT2010 2_DU TOAN 2012_KHOI QH-PX (30-11-2011)_Co so tinh su nghiep giao duc" xfId="970"/>
    <cellStyle name="T_1.Tong hop mot so noi dung can doi DT2010 2_DU TOAN 2012_KHOI QH-PX (30-11-2011)_XD DT huyen 2014(1) 23.7" xfId="971"/>
    <cellStyle name="T_1.Tong hop mot so noi dung can doi DT2010 2_DU TOAN 2012_KHOI QH-PX (Ngay 08-12-2011)" xfId="972"/>
    <cellStyle name="T_1.Tong hop mot so noi dung can doi DT2010 2_DU TOAN 2012_KHOI QH-PX (Ngay 08-12-2011)_1.Cac bieu XD DT 2014 (theo CV 8895 cua BTC).30.7.ok.gui(lan 2)" xfId="973"/>
    <cellStyle name="T_1.Tong hop mot so noi dung can doi DT2010 2_DU TOAN 2012_KHOI QH-PX (Ngay 08-12-2011)_Co so tinh su nghiep giao duc" xfId="974"/>
    <cellStyle name="T_1.Tong hop mot so noi dung can doi DT2010 2_DU TOAN 2012_KHOI QH-PX (Ngay 08-12-2011)_XD DT huyen 2014(1) 23.7" xfId="975"/>
    <cellStyle name="T_1.Tong hop mot so noi dung can doi DT2010 2_DU TOAN 2012_KHOI QH-PX (Ngay 17-11-2011)" xfId="976"/>
    <cellStyle name="T_1.Tong hop mot so noi dung can doi DT2010 2_DU TOAN 2012_KHOI QH-PX (Ngay 17-11-2011)_1.Cac bieu XD DT 2014 (theo CV 8895 cua BTC).30.7.ok.gui(lan 2)" xfId="977"/>
    <cellStyle name="T_1.Tong hop mot so noi dung can doi DT2010 2_DU TOAN 2012_KHOI QH-PX (Ngay 17-11-2011)_Co so tinh su nghiep giao duc" xfId="978"/>
    <cellStyle name="T_1.Tong hop mot so noi dung can doi DT2010 2_DU TOAN 2012_KHOI QH-PX (Ngay 17-11-2011)_XD DT huyen 2014(1) 23.7" xfId="979"/>
    <cellStyle name="T_1.Tong hop mot so noi dung can doi DT2010 2_DU TOAN 2012_KHOI QH-PX (Ngay 28-11-2011)" xfId="980"/>
    <cellStyle name="T_1.Tong hop mot so noi dung can doi DT2010 2_DU TOAN 2012_KHOI QH-PX (Ngay 28-11-2011)_1.Cac bieu XD DT 2014 (theo CV 8895 cua BTC).30.7.ok.gui(lan 2)" xfId="981"/>
    <cellStyle name="T_1.Tong hop mot so noi dung can doi DT2010 2_DU TOAN 2012_KHOI QH-PX (Ngay 28-11-2011)_Co so tinh su nghiep giao duc" xfId="982"/>
    <cellStyle name="T_1.Tong hop mot so noi dung can doi DT2010 2_DU TOAN 2012_KHOI QH-PX (Ngay 28-11-2011)_XD DT huyen 2014(1) 23.7" xfId="983"/>
    <cellStyle name="T_1.Tong hop mot so noi dung can doi DT2010 2_DU TOAN CHI 2012_KHOI QH-PX (08-12-2011)" xfId="984"/>
    <cellStyle name="T_1.Tong hop mot so noi dung can doi DT2010 2_DU TOAN CHI 2012_KHOI QH-PX (08-12-2011)_1.Cac bieu XD DT 2014 (theo CV 8895 cua BTC).30.7.ok.gui(lan 2)" xfId="985"/>
    <cellStyle name="T_1.Tong hop mot so noi dung can doi DT2010 2_DU TOAN CHI 2012_KHOI QH-PX (08-12-2011)_Co so tinh su nghiep giao duc" xfId="986"/>
    <cellStyle name="T_1.Tong hop mot so noi dung can doi DT2010 2_DU TOAN CHI 2012_KHOI QH-PX (08-12-2011)_XD DT huyen 2014(1) 23.7" xfId="987"/>
    <cellStyle name="T_1.Tong hop mot so noi dung can doi DT2010 2_DU TOAN CHI 2012_KHOI QH-PX (13-12-2011-Hoan chinh theo y kien anh Dung)" xfId="988"/>
    <cellStyle name="T_1.Tong hop mot so noi dung can doi DT2010 2_DU TOAN CHI 2012_KHOI QH-PX (13-12-2011-Hoan chinh theo y kien anh Dung)_1.Cac bieu XD DT 2014 (theo CV 8895 cua BTC).30.7.ok.gui(lan 2)" xfId="989"/>
    <cellStyle name="T_1.Tong hop mot so noi dung can doi DT2010 2_DU TOAN CHI 2012_KHOI QH-PX (13-12-2011-Hoan chinh theo y kien anh Dung)_Co so tinh su nghiep giao duc" xfId="990"/>
    <cellStyle name="T_1.Tong hop mot so noi dung can doi DT2010 2_DU TOAN CHI 2012_KHOI QH-PX (13-12-2011-Hoan chinh theo y kien anh Dung)_XD DT huyen 2014(1) 23.7" xfId="991"/>
    <cellStyle name="T_1.Tong hop mot so noi dung can doi DT2010 2_Du toan thu - chi 2011 (02.12.2010)chinhthuc" xfId="992"/>
    <cellStyle name="T_1.Tong hop mot so noi dung can doi DT2010 2_KP to cap nuoc Hoa Vang" xfId="993"/>
    <cellStyle name="T_1.Tong hop mot so noi dung can doi DT2010 2_Phan DT th10 2012_Thuy gui" xfId="994"/>
    <cellStyle name="T_1.Tong hop mot so noi dung can doi DT2010 2_So lieu co ban" xfId="995"/>
    <cellStyle name="T_1.Tong hop mot so noi dung can doi DT2010 2_SOLADONGTBXH_DT2015" xfId="996"/>
    <cellStyle name="T_1.Tong hop mot so noi dung can doi DT2010 2_TO ROI THEO TUNG SU NGHIEP NAM 2012 (Chinh thuc)" xfId="997"/>
    <cellStyle name="T_1.Tong hop mot so noi dung can doi DT2010 2_TO ROI THEO TUNG SU NGHIEP NAM 2012 (Gui UB)" xfId="998"/>
    <cellStyle name="T_1.Tong hop mot so noi dung can doi DT2010 2_Tong hop DT thu - chi 2013" xfId="999"/>
    <cellStyle name="T_1.Tong hop mot so noi dung can doi DT2010 2_Tong hop DT thu - chi 2013 trinh HDND TP (16.11.2012)s" xfId="1000"/>
    <cellStyle name="T_1.Tong hop mot so noi dung can doi DT2010 2_Tong hop DT thu - chi 2014 trinh HDND TP" xfId="1001"/>
    <cellStyle name="T_1.Tong hop mot so noi dung can doi DT2010 2_Tong hop du toan thu - chi 2013 (1.11.2012)" xfId="1002"/>
    <cellStyle name="T_1.Tong hop mot so noi dung can doi DT2010 2_Tong hop du toan thu - chi 2013 (1_11_2012)" xfId="1003"/>
    <cellStyle name="T_1.Tong hop mot so noi dung can doi DT2010 2_Uoc chi 2012" xfId="1004"/>
    <cellStyle name="T_1.Tong hop mot so noi dung can doi DT2010 2_UOC THUC HIEN NAM 2012" xfId="1005"/>
    <cellStyle name="T_1.Tong hop mot so noi dung can doi DT2010 2_XD DT huyen 2014(1) 23.7" xfId="1006"/>
    <cellStyle name="T_1.Tong hop mot so noi dung can doi DT2010_1.Cac bieu XD DT 2014 (theo CV 8895 cua BTC).30.7.ok.gui(lan 2)" xfId="1007"/>
    <cellStyle name="T_1.Tong hop mot so noi dung can doi DT2010_2. Cac chinh sach an sinh DT2012, XD DT2013 (Q.H)" xfId="1008"/>
    <cellStyle name="T_1.Tong hop mot so noi dung can doi DT2010_2. Cac chinh sach an sinh DT2012, XD DT2013 (Q.H)_1.Cac bieu XD DT 2014 (theo CV 8895 cua BTC).30.7.ok.gui(lan 2)" xfId="1009"/>
    <cellStyle name="T_1.Tong hop mot so noi dung can doi DT2010_2. Cac chinh sach an sinh DT2012, XD DT2013 (Q.H)_XD DT huyen 2014(1) 23.7" xfId="1010"/>
    <cellStyle name="T_1.Tong hop mot so noi dung can doi DT2010_4. Cac Phu luc co so tinh DT_2012 (ngocthu)" xfId="1011"/>
    <cellStyle name="T_1.Tong hop mot so noi dung can doi DT2010_4. Cac Phu luc co so tinh DT_2012 (ngocthu)_1.Cac bieu XD DT 2014 (theo CV 8895 cua BTC).30.7.ok.gui(lan 2)" xfId="1012"/>
    <cellStyle name="T_1.Tong hop mot so noi dung can doi DT2010_4. Cac Phu luc co so tinh DT_2012 (ngocthu)_Co so tinh su nghiep giao duc" xfId="1013"/>
    <cellStyle name="T_1.Tong hop mot so noi dung can doi DT2010_4. Cac Phu luc co so tinh DT_2012 (ngocthu)_KP to cap nuoc Hoa Vang" xfId="1014"/>
    <cellStyle name="T_1.Tong hop mot so noi dung can doi DT2010_4. Cac Phu luc co so tinh DT_2012 (ngocthu)_XD DT huyen 2014(1) 23.7" xfId="1015"/>
    <cellStyle name="T_1.Tong hop mot so noi dung can doi DT2010_4. Cac Phu luc co so tinh DT_2012 (ngocthu)-a" xfId="1016"/>
    <cellStyle name="T_1.Tong hop mot so noi dung can doi DT2010_4. Cac Phu luc co so tinh DT_2012 (ngocthu)-a_1.Cac bieu XD DT 2014 (theo CV 8895 cua BTC).30.7.ok.gui(lan 2)" xfId="1017"/>
    <cellStyle name="T_1.Tong hop mot so noi dung can doi DT2010_4. Cac Phu luc co so tinh DT_2012 (ngocthu)-a_Co so tinh su nghiep giao duc" xfId="1018"/>
    <cellStyle name="T_1.Tong hop mot so noi dung can doi DT2010_4. Cac Phu luc co so tinh DT_2012 (ngocthu)-a_KP to cap nuoc Hoa Vang" xfId="1019"/>
    <cellStyle name="T_1.Tong hop mot so noi dung can doi DT2010_4. Cac Phu luc co so tinh DT_2012 (ngocthu)-a_XD DT huyen 2014(1) 23.7" xfId="1020"/>
    <cellStyle name="T_1.Tong hop mot so noi dung can doi DT2010_4. Cac Phu luc co so tinh DT_2012 (ngocthu)-chinhthuc" xfId="1021"/>
    <cellStyle name="T_1.Tong hop mot so noi dung can doi DT2010_4. Cac Phu luc co so tinh DT_2012 (ngocthu)-chinhthuc_KP to cap nuoc Hoa Vang" xfId="1022"/>
    <cellStyle name="T_1.Tong hop mot so noi dung can doi DT2010_4. Cac Phu luc co so tinh DT_2012 (ngocthu)-chinhthuc_XD DT huyen 2014(1) 23.7" xfId="1023"/>
    <cellStyle name="T_1.Tong hop mot so noi dung can doi DT2010_4.BIEU MAU CAC PHU LUC CO SO TINH DT_2012 (ngocthu)" xfId="1024"/>
    <cellStyle name="T_1.Tong hop mot so noi dung can doi DT2010_4.BIEU MAU CAC PHU LUC CO SO TINH DT_2012 (ngocthu).a" xfId="1025"/>
    <cellStyle name="T_1.Tong hop mot so noi dung can doi DT2010_4.BIEU MAU CAC PHU LUC CO SO TINH DT_2012 (ngocthu).a_1.Cac bieu XD DT 2014 (theo CV 8895 cua BTC).30.7.ok.gui(lan 2)" xfId="1026"/>
    <cellStyle name="T_1.Tong hop mot so noi dung can doi DT2010_4.BIEU MAU CAC PHU LUC CO SO TINH DT_2012 (ngocthu).a_Co so tinh su nghiep giao duc" xfId="1027"/>
    <cellStyle name="T_1.Tong hop mot so noi dung can doi DT2010_4.BIEU MAU CAC PHU LUC CO SO TINH DT_2012 (ngocthu).a_KP to cap nuoc Hoa Vang" xfId="1028"/>
    <cellStyle name="T_1.Tong hop mot so noi dung can doi DT2010_4.BIEU MAU CAC PHU LUC CO SO TINH DT_2012 (ngocthu).a_XD DT huyen 2014(1) 23.7" xfId="1029"/>
    <cellStyle name="T_1.Tong hop mot so noi dung can doi DT2010_4.BIEU MAU CAC PHU LUC CO SO TINH DT_2012 (ngocthu)_1.Cac bieu XD DT 2014 (theo CV 8895 cua BTC).30.7.ok.gui(lan 2)" xfId="1030"/>
    <cellStyle name="T_1.Tong hop mot so noi dung can doi DT2010_4.BIEU MAU CAC PHU LUC CO SO TINH DT_2012 (ngocthu)_Co so tinh su nghiep giao duc" xfId="1031"/>
    <cellStyle name="T_1.Tong hop mot so noi dung can doi DT2010_4.BIEU MAU CAC PHU LUC CO SO TINH DT_2012 (ngocthu)_KP to cap nuoc Hoa Vang" xfId="1032"/>
    <cellStyle name="T_1.Tong hop mot so noi dung can doi DT2010_4.BIEU MAU CAC PHU LUC CO SO TINH DT_2012 (ngocthu)_XD DT huyen 2014(1) 23.7" xfId="1033"/>
    <cellStyle name="T_1.Tong hop mot so noi dung can doi DT2010_BIEU MAU CAC PHU LUC CO SO TINH DT_2011" xfId="1034"/>
    <cellStyle name="T_1.Tong hop mot so noi dung can doi DT2010_BIEU MAU CAC PHU LUC CO SO TINH DT_2011_1.Cac bieu XD DT 2014 (theo CV 8895 cua BTC).30.7.ok.gui(lan 2)" xfId="1035"/>
    <cellStyle name="T_1.Tong hop mot so noi dung can doi DT2010_BIEU MAU CAC PHU LUC CO SO TINH DT_2011_Co so tinh su nghiep giao duc" xfId="1036"/>
    <cellStyle name="T_1.Tong hop mot so noi dung can doi DT2010_BIEU MAU CAC PHU LUC CO SO TINH DT_2011_XD DT huyen 2014(1) 23.7" xfId="1037"/>
    <cellStyle name="T_1.Tong hop mot so noi dung can doi DT2010_BIEU MAU CAC PHU LUC CO SO TINH DT_2012" xfId="1038"/>
    <cellStyle name="T_1.Tong hop mot so noi dung can doi DT2010_BIEU MAU CAC PHU LUC CO SO TINH DT_2012_1.Cac bieu XD DT 2014 (theo CV 8895 cua BTC).30.7.ok.gui(lan 2)" xfId="1039"/>
    <cellStyle name="T_1.Tong hop mot so noi dung can doi DT2010_BIEU MAU CAC PHU LUC CO SO TINH DT_2012_Co so tinh su nghiep giao duc" xfId="1040"/>
    <cellStyle name="T_1.Tong hop mot so noi dung can doi DT2010_BIEU MAU CAC PHU LUC CO SO TINH DT_2012_XD DT huyen 2014(1) 23.7" xfId="1041"/>
    <cellStyle name="T_1.Tong hop mot so noi dung can doi DT2010_BIEU MAU XAY DUNG DU TOAN 2013 (DU THAO n)" xfId="1042"/>
    <cellStyle name="T_1.Tong hop mot so noi dung can doi DT2010_BIEU MAU XAY DUNG DU TOAN 2013 (DU THAO n)_1.Cac bieu XD DT 2014 (theo CV 8895 cua BTC).30.7.ok.gui(lan 2)" xfId="1043"/>
    <cellStyle name="T_1.Tong hop mot so noi dung can doi DT2010_BIEU MAU XAY DUNG DU TOAN 2013 (DU THAO n)_Co so tinh su nghiep giao duc" xfId="1044"/>
    <cellStyle name="T_1.Tong hop mot so noi dung can doi DT2010_BIEU MAU XAY DUNG DU TOAN 2013 (DU THAO n)_XD DT huyen 2014(1) 23.7" xfId="1045"/>
    <cellStyle name="T_1.Tong hop mot so noi dung can doi DT2010_Book3" xfId="1046"/>
    <cellStyle name="T_1.Tong hop mot so noi dung can doi DT2010_Book3_1.Cac bieu XD DT 2014 (theo CV 8895 cua BTC).30.7.ok.gui(lan 2)" xfId="1047"/>
    <cellStyle name="T_1.Tong hop mot so noi dung can doi DT2010_Book3_Co so tinh su nghiep giao duc" xfId="1048"/>
    <cellStyle name="T_1.Tong hop mot so noi dung can doi DT2010_Book3_XD DT huyen 2014(1) 23.7" xfId="1049"/>
    <cellStyle name="T_1.Tong hop mot so noi dung can doi DT2010_Co so tinh su nghiep giao duc" xfId="1050"/>
    <cellStyle name="T_1.Tong hop mot so noi dung can doi DT2010_Co so tinh su nghiep giao duc (chinh thuc)" xfId="1051"/>
    <cellStyle name="T_1.Tong hop mot so noi dung can doi DT2010_Co so tinh su nghiep giao duc (chinh thuc)_1.Cac bieu XD DT 2014 (theo CV 8895 cua BTC).30.7.ok.gui(lan 2)" xfId="1052"/>
    <cellStyle name="T_1.Tong hop mot so noi dung can doi DT2010_Co so tinh su nghiep giao duc (chinh thuc)_Co so tinh su nghiep giao duc" xfId="1053"/>
    <cellStyle name="T_1.Tong hop mot so noi dung can doi DT2010_Co so tinh su nghiep giao duc (chinh thuc)_XD DT huyen 2014(1) 23.7" xfId="1054"/>
    <cellStyle name="T_1.Tong hop mot so noi dung can doi DT2010_KP to cap nuoc Hoa Vang" xfId="1055"/>
    <cellStyle name="T_1.Tong hop mot so noi dung can doi DT2010_So lieu co ban" xfId="1056"/>
    <cellStyle name="T_1.Tong hop mot so noi dung can doi DT2010_SOLADONGTBXH_DT2015" xfId="1057"/>
    <cellStyle name="T_1.Tong hop mot so noi dung can doi DT2010_XD DT huyen 2014(1) 23.7" xfId="1058"/>
    <cellStyle name="T_50-BB Vung tau 2011" xfId="1059"/>
    <cellStyle name="T_50-BB Vung tau 2011_27-8Tong hop PA uoc 2012-DT 2013 -PA 420.000 ty-490.000 ty chuyen doi" xfId="1060"/>
    <cellStyle name="T_BANG BAO CAO KHO HCQT NAM 2008" xfId="1061"/>
    <cellStyle name="T_BANG PHAN CONG TRUC" xfId="1062"/>
    <cellStyle name="T_Bangtheodoicongviec" xfId="1063"/>
    <cellStyle name="T_Bangtheodoicongviec_1.Cac bieu XD DT 2014 (theo CV 8895 cua BTC).30.7.ok.gui(lan 2)" xfId="1064"/>
    <cellStyle name="T_Bangtheodoicongviec_Co so tinh su nghiep giao duc" xfId="1065"/>
    <cellStyle name="T_Bangtheodoicongviec_XD DT huyen 2014(1) 23.7" xfId="1066"/>
    <cellStyle name="T_Bao cao kttb milk yomilkYAO-mien bac" xfId="1067"/>
    <cellStyle name="T_Bao cao kttb milk yomilkYAO-mien bac_BANG BAO CAO KHO HCQT NAM 2008" xfId="1068"/>
    <cellStyle name="T_Bao cao kttb milk yomilkYAO-mien bac_BANG PHAN CONG TRUC" xfId="1069"/>
    <cellStyle name="T_Bao cao kttb milk yomilkYAO-mien bac_BAO CAO THAN NAM 2008" xfId="1070"/>
    <cellStyle name="T_Bao cao kttb milk yomilkYAO-mien bac_KIEM KE ACCM2002" xfId="1071"/>
    <cellStyle name="T_BAO CAO THAN NAM 2008" xfId="1072"/>
    <cellStyle name="T_Baocao-rasoat-NQ11-theoCV1070-BKHDT-suatheoUB" xfId="1073"/>
    <cellStyle name="T_Baocao-rasoat-theoNQ11" xfId="1074"/>
    <cellStyle name="T_bc KB den ngay 15122010" xfId="1075"/>
    <cellStyle name="T_bc KB den ngay 15122010_1.Cac bieu XD DT 2014 (theo CV 8895 cua BTC).30.7.ok.gui(lan 2)" xfId="1076"/>
    <cellStyle name="T_bc KB den ngay 15122010_Co so tinh su nghiep giao duc" xfId="1077"/>
    <cellStyle name="T_bc KB den ngay 15122010_XD DT huyen 2014(1) 23.7" xfId="1078"/>
    <cellStyle name="T_bc_km_ngay" xfId="1079"/>
    <cellStyle name="T_bc_km_ngay_BANG BAO CAO KHO HCQT NAM 2008" xfId="1080"/>
    <cellStyle name="T_bc_km_ngay_BANG PHAN CONG TRUC" xfId="1081"/>
    <cellStyle name="T_bc_km_ngay_BAO CAO THAN NAM 2008" xfId="1082"/>
    <cellStyle name="T_bc_km_ngay_KIEM KE ACCM2002" xfId="1083"/>
    <cellStyle name="T_BenxuatXM2" xfId="1084"/>
    <cellStyle name="T_BenxuatXM2_1.Cac bieu XD DT 2014 (theo CV 8895 cua BTC).30.7.ok.gui(lan 2)" xfId="1085"/>
    <cellStyle name="T_BenxuatXM2_Co so tinh su nghiep giao duc" xfId="1086"/>
    <cellStyle name="T_BenxuatXM2_XD DT huyen 2014(1) 23.7" xfId="1087"/>
    <cellStyle name="T_Bieu 14a, 15a- Von vay TD(1)" xfId="1088"/>
    <cellStyle name="T_Book1" xfId="1089"/>
    <cellStyle name="T_Book1_1" xfId="1090"/>
    <cellStyle name="T_Book1_1.Cac bieu XD DT 2014 (theo CV 8895 cua BTC).30.7.ok.gui(lan 2)" xfId="1091"/>
    <cellStyle name="T_Book1_1_1.Cac bieu XD DT 2014 (theo CV 8895 cua BTC).30.7.ok.gui(lan 2)" xfId="1092"/>
    <cellStyle name="T_Book1_1_Co so tinh su nghiep giao duc" xfId="1093"/>
    <cellStyle name="T_Book1_1_XD DT huyen 2014(1) 23.7" xfId="1094"/>
    <cellStyle name="T_Book1_BANG BAO CAO KHO HCQT NAM 2008" xfId="1095"/>
    <cellStyle name="T_Book1_BANG PHAN CONG TRUC" xfId="1096"/>
    <cellStyle name="T_Book1_BAO CAO THAN NAM 2008" xfId="1097"/>
    <cellStyle name="T_Book1_Co so tinh su nghiep giao duc" xfId="1098"/>
    <cellStyle name="T_Book1_Copy of Gui BHXH nho bao cao so lieu nam 2012" xfId="1099"/>
    <cellStyle name="T_Book1_chi tiet so lieu STC theo so da thu" xfId="1100"/>
    <cellStyle name="T_Book1_DuongBL(HM LK Q1.07)" xfId="1101"/>
    <cellStyle name="T_Book1_DuongBL(HM LK Q1.07)_1.Cac bieu XD DT 2014 (theo CV 8895 cua BTC).30.7.ok.gui(lan 2)" xfId="1102"/>
    <cellStyle name="T_Book1_DuongBL(HM LK Q1.07)_Co so tinh su nghiep giao duc" xfId="1103"/>
    <cellStyle name="T_Book1_DuongBL(HM LK Q1.07)_XD DT huyen 2014(1) 23.7" xfId="1104"/>
    <cellStyle name="T_Book1_KIEM KE ACCM2002" xfId="1105"/>
    <cellStyle name="T_Book1_So Y te. ND 56 gui PNS(31.10)" xfId="1106"/>
    <cellStyle name="T_Book1_TABMIS 16.12.10" xfId="1107"/>
    <cellStyle name="T_Book1_TABMIS 16.12.10_1.Cac bieu XD DT 2014 (theo CV 8895 cua BTC).30.7.ok.gui(lan 2)" xfId="1108"/>
    <cellStyle name="T_Book1_TABMIS 16.12.10_Co so tinh su nghiep giao duc" xfId="1109"/>
    <cellStyle name="T_Book1_TABMIS 16.12.10_XD DT huyen 2014(1) 23.7" xfId="1110"/>
    <cellStyle name="T_Book1_TABMIS chuyen nguon" xfId="1111"/>
    <cellStyle name="T_Book1_TABMIS chuyen nguon_1.Cac bieu XD DT 2014 (theo CV 8895 cua BTC).30.7.ok.gui(lan 2)" xfId="1112"/>
    <cellStyle name="T_Book1_TABMIS chuyen nguon_Co so tinh su nghiep giao duc" xfId="1113"/>
    <cellStyle name="T_Book1_TABMIS chuyen nguon_XD DT huyen 2014(1) 23.7" xfId="1114"/>
    <cellStyle name="T_Book1_XD DT huyen 2014(1) 23.7" xfId="1115"/>
    <cellStyle name="T_Book1_" xfId="1116"/>
    <cellStyle name="T_Book1__1.Cac bieu XD DT 2014 (theo CV 8895 cua BTC).30.7.ok.gui(lan 2)" xfId="1117"/>
    <cellStyle name="T_Book1__Co so tinh su nghiep giao duc" xfId="1118"/>
    <cellStyle name="T_Book1__XD DT huyen 2014(1) 23.7" xfId="1119"/>
    <cellStyle name="T_Cac bao cao TB  Milk-Yomilk-co Ke- CK 1-Vinh Thang" xfId="1120"/>
    <cellStyle name="T_Cac bao cao TB  Milk-Yomilk-co Ke- CK 1-Vinh Thang_BANG BAO CAO KHO HCQT NAM 2008" xfId="1121"/>
    <cellStyle name="T_Cac bao cao TB  Milk-Yomilk-co Ke- CK 1-Vinh Thang_BANG PHAN CONG TRUC" xfId="1122"/>
    <cellStyle name="T_Cac bao cao TB  Milk-Yomilk-co Ke- CK 1-Vinh Thang_BAO CAO THAN NAM 2008" xfId="1123"/>
    <cellStyle name="T_Cac bao cao TB  Milk-Yomilk-co Ke- CK 1-Vinh Thang_Copy of Gui BHXH nho bao cao so lieu nam 2012" xfId="1124"/>
    <cellStyle name="T_Cac bao cao TB  Milk-Yomilk-co Ke- CK 1-Vinh Thang_chi tiet so lieu STC theo so da thu" xfId="1125"/>
    <cellStyle name="T_Cac bao cao TB  Milk-Yomilk-co Ke- CK 1-Vinh Thang_KIEM KE ACCM2002" xfId="1126"/>
    <cellStyle name="T_Cao do mong cong, phai tuyen" xfId="1127"/>
    <cellStyle name="T_Cao do mong cong, phai tuyen_1.Cac bieu XD DT 2014 (theo CV 8895 cua BTC).30.7.ok.gui(lan 2)" xfId="1128"/>
    <cellStyle name="T_Cao do mong cong, phai tuyen_Co so tinh su nghiep giao duc" xfId="1129"/>
    <cellStyle name="T_Cao do mong cong, phai tuyen_XD DT huyen 2014(1) 23.7" xfId="1130"/>
    <cellStyle name="T_Co so tinh su nghiep giao duc" xfId="1131"/>
    <cellStyle name="T_cham diem Milk chu ky2-ANH MINH" xfId="1132"/>
    <cellStyle name="T_cham diem Milk chu ky2-ANH MINH_BANG BAO CAO KHO HCQT NAM 2008" xfId="1133"/>
    <cellStyle name="T_cham diem Milk chu ky2-ANH MINH_BANG PHAN CONG TRUC" xfId="1134"/>
    <cellStyle name="T_cham diem Milk chu ky2-ANH MINH_BAO CAO THAN NAM 2008" xfId="1135"/>
    <cellStyle name="T_cham diem Milk chu ky2-ANH MINH_KIEM KE ACCM2002" xfId="1136"/>
    <cellStyle name="T_cham trung bay ck 1 m.Bac milk co ke 2" xfId="1137"/>
    <cellStyle name="T_cham trung bay ck 1 m.Bac milk co ke 2_BANG BAO CAO KHO HCQT NAM 2008" xfId="1138"/>
    <cellStyle name="T_cham trung bay ck 1 m.Bac milk co ke 2_BANG PHAN CONG TRUC" xfId="1139"/>
    <cellStyle name="T_cham trung bay ck 1 m.Bac milk co ke 2_BAO CAO THAN NAM 2008" xfId="1140"/>
    <cellStyle name="T_cham trung bay ck 1 m.Bac milk co ke 2_KIEM KE ACCM2002" xfId="1141"/>
    <cellStyle name="T_cham trung bay yao smart milk ck 2 mien Bac" xfId="1142"/>
    <cellStyle name="T_cham trung bay yao smart milk ck 2 mien Bac_BANG BAO CAO KHO HCQT NAM 2008" xfId="1143"/>
    <cellStyle name="T_cham trung bay yao smart milk ck 2 mien Bac_BANG PHAN CONG TRUC" xfId="1144"/>
    <cellStyle name="T_cham trung bay yao smart milk ck 2 mien Bac_BAO CAO THAN NAM 2008" xfId="1145"/>
    <cellStyle name="T_cham trung bay yao smart milk ck 2 mien Bac_Copy of Gui BHXH nho bao cao so lieu nam 2012" xfId="1146"/>
    <cellStyle name="T_cham trung bay yao smart milk ck 2 mien Bac_chi tiet so lieu STC theo so da thu" xfId="1147"/>
    <cellStyle name="T_cham trung bay yao smart milk ck 2 mien Bac_KIEM KE ACCM2002" xfId="1148"/>
    <cellStyle name="T_Chi tiet Du toan 2010 TP_ chinh 14.12.09" xfId="1149"/>
    <cellStyle name="T_Chi tiet Du toan 2010 TP_ chinh 14.12.09 2" xfId="1150"/>
    <cellStyle name="T_Chi tiet Du toan 2010 TP_ chinh 14.12.09_1. DU TOAN CHI 2014_KHOI QH-PX (duthao).10.10" xfId="1151"/>
    <cellStyle name="T_Chi tiet Du toan 2010 TP_ chinh 14.12.09_1. DU TOAN CHI 2014_KHOI QH-PX (duthao).9.10(hop LC)-sua" xfId="1152"/>
    <cellStyle name="T_Chi tiet Du toan 2010 TP_ chinh 14.12.09_1.Cac bieu XD DT 2014 (theo CV 8895 cua BTC).30.7.ok.gui(lan 2)" xfId="1153"/>
    <cellStyle name="T_Chi tiet Du toan 2010 TP_ chinh 14.12.09_1.TO ROI THEO TUNG SU NGHIEP NAM 2012 (Chinh thuc).thu" xfId="1154"/>
    <cellStyle name="T_Chi tiet Du toan 2010 TP_ chinh 14.12.09_2. Cac chinh sach an sinh DT2012, XD DT2013 (Q.H)" xfId="1155"/>
    <cellStyle name="T_Chi tiet Du toan 2010 TP_ chinh 14.12.09_2. Cac chinh sach an sinh DT2012, XD DT2013 (Q.H)_1.Cac bieu XD DT 2014 (theo CV 8895 cua BTC).30.7.ok.gui(lan 2)" xfId="1156"/>
    <cellStyle name="T_Chi tiet Du toan 2010 TP_ chinh 14.12.09_2. Cac chinh sach an sinh DT2012, XD DT2013 (Q.H)_XD DT huyen 2014(1) 23.7" xfId="1157"/>
    <cellStyle name="T_Chi tiet Du toan 2010 TP_ chinh 14.12.09_4. Cac Phu luc co so tinh DT_2012 (ngocthu)" xfId="1158"/>
    <cellStyle name="T_Chi tiet Du toan 2010 TP_ chinh 14.12.09_4. Cac Phu luc co so tinh DT_2012 (ngocthu)_1.Cac bieu XD DT 2014 (theo CV 8895 cua BTC).30.7.ok.gui(lan 2)" xfId="1159"/>
    <cellStyle name="T_Chi tiet Du toan 2010 TP_ chinh 14.12.09_4. Cac Phu luc co so tinh DT_2012 (ngocthu)_Co so tinh su nghiep giao duc" xfId="1160"/>
    <cellStyle name="T_Chi tiet Du toan 2010 TP_ chinh 14.12.09_4. Cac Phu luc co so tinh DT_2012 (ngocthu)_KP to cap nuoc Hoa Vang" xfId="1161"/>
    <cellStyle name="T_Chi tiet Du toan 2010 TP_ chinh 14.12.09_4. Cac Phu luc co so tinh DT_2012 (ngocthu)_XD DT huyen 2014(1) 23.7" xfId="1162"/>
    <cellStyle name="T_Chi tiet Du toan 2010 TP_ chinh 14.12.09_4. Cac Phu luc co so tinh DT_2012 (ngocthu)-a" xfId="1163"/>
    <cellStyle name="T_Chi tiet Du toan 2010 TP_ chinh 14.12.09_4. Cac Phu luc co so tinh DT_2012 (ngocthu)-a_1.Cac bieu XD DT 2014 (theo CV 8895 cua BTC).30.7.ok.gui(lan 2)" xfId="1164"/>
    <cellStyle name="T_Chi tiet Du toan 2010 TP_ chinh 14.12.09_4. Cac Phu luc co so tinh DT_2012 (ngocthu)-a_Co so tinh su nghiep giao duc" xfId="1165"/>
    <cellStyle name="T_Chi tiet Du toan 2010 TP_ chinh 14.12.09_4. Cac Phu luc co so tinh DT_2012 (ngocthu)-a_KP to cap nuoc Hoa Vang" xfId="1166"/>
    <cellStyle name="T_Chi tiet Du toan 2010 TP_ chinh 14.12.09_4. Cac Phu luc co so tinh DT_2012 (ngocthu)-a_XD DT huyen 2014(1) 23.7" xfId="1167"/>
    <cellStyle name="T_Chi tiet Du toan 2010 TP_ chinh 14.12.09_4. Cac Phu luc co so tinh DT_2012 (ngocthu)-chinhthuc" xfId="1168"/>
    <cellStyle name="T_Chi tiet Du toan 2010 TP_ chinh 14.12.09_4. Cac Phu luc co so tinh DT_2012 (ngocthu)-chinhthuc_KP to cap nuoc Hoa Vang" xfId="1169"/>
    <cellStyle name="T_Chi tiet Du toan 2010 TP_ chinh 14.12.09_4. Cac Phu luc co so tinh DT_2012 (ngocthu)-chinhthuc_XD DT huyen 2014(1) 23.7" xfId="1170"/>
    <cellStyle name="T_Chi tiet Du toan 2010 TP_ chinh 14.12.09_4.BIEU MAU CAC PHU LUC CO SO TINH DT_2012 (ngocthu)" xfId="1171"/>
    <cellStyle name="T_Chi tiet Du toan 2010 TP_ chinh 14.12.09_4.BIEU MAU CAC PHU LUC CO SO TINH DT_2012 (ngocthu).a" xfId="1172"/>
    <cellStyle name="T_Chi tiet Du toan 2010 TP_ chinh 14.12.09_4.BIEU MAU CAC PHU LUC CO SO TINH DT_2012 (ngocthu).a_1.Cac bieu XD DT 2014 (theo CV 8895 cua BTC).30.7.ok.gui(lan 2)" xfId="1173"/>
    <cellStyle name="T_Chi tiet Du toan 2010 TP_ chinh 14.12.09_4.BIEU MAU CAC PHU LUC CO SO TINH DT_2012 (ngocthu).a_Co so tinh su nghiep giao duc" xfId="1174"/>
    <cellStyle name="T_Chi tiet Du toan 2010 TP_ chinh 14.12.09_4.BIEU MAU CAC PHU LUC CO SO TINH DT_2012 (ngocthu).a_KP to cap nuoc Hoa Vang" xfId="1175"/>
    <cellStyle name="T_Chi tiet Du toan 2010 TP_ chinh 14.12.09_4.BIEU MAU CAC PHU LUC CO SO TINH DT_2012 (ngocthu).a_XD DT huyen 2014(1) 23.7" xfId="1176"/>
    <cellStyle name="T_Chi tiet Du toan 2010 TP_ chinh 14.12.09_4.BIEU MAU CAC PHU LUC CO SO TINH DT_2012 (ngocthu)_1.Cac bieu XD DT 2014 (theo CV 8895 cua BTC).30.7.ok.gui(lan 2)" xfId="1177"/>
    <cellStyle name="T_Chi tiet Du toan 2010 TP_ chinh 14.12.09_4.BIEU MAU CAC PHU LUC CO SO TINH DT_2012 (ngocthu)_Co so tinh su nghiep giao duc" xfId="1178"/>
    <cellStyle name="T_Chi tiet Du toan 2010 TP_ chinh 14.12.09_4.BIEU MAU CAC PHU LUC CO SO TINH DT_2012 (ngocthu)_KP to cap nuoc Hoa Vang" xfId="1179"/>
    <cellStyle name="T_Chi tiet Du toan 2010 TP_ chinh 14.12.09_4.BIEU MAU CAC PHU LUC CO SO TINH DT_2012 (ngocthu)_XD DT huyen 2014(1) 23.7" xfId="1180"/>
    <cellStyle name="T_Chi tiet Du toan 2010 TP_ chinh 14.12.09_BIEU MAU CAC PHU LUC CO SO TINH DT_2011" xfId="1181"/>
    <cellStyle name="T_Chi tiet Du toan 2010 TP_ chinh 14.12.09_BIEU MAU CAC PHU LUC CO SO TINH DT_2011_1.Cac bieu XD DT 2014 (theo CV 8895 cua BTC).30.7.ok.gui(lan 2)" xfId="1182"/>
    <cellStyle name="T_Chi tiet Du toan 2010 TP_ chinh 14.12.09_BIEU MAU CAC PHU LUC CO SO TINH DT_2011_Co so tinh su nghiep giao duc" xfId="1183"/>
    <cellStyle name="T_Chi tiet Du toan 2010 TP_ chinh 14.12.09_BIEU MAU CAC PHU LUC CO SO TINH DT_2011_XD DT huyen 2014(1) 23.7" xfId="1184"/>
    <cellStyle name="T_Chi tiet Du toan 2010 TP_ chinh 14.12.09_BIEU MAU CAC PHU LUC CO SO TINH DT_2012" xfId="1185"/>
    <cellStyle name="T_Chi tiet Du toan 2010 TP_ chinh 14.12.09_BIEU MAU CAC PHU LUC CO SO TINH DT_2012_1.Cac bieu XD DT 2014 (theo CV 8895 cua BTC).30.7.ok.gui(lan 2)" xfId="1186"/>
    <cellStyle name="T_Chi tiet Du toan 2010 TP_ chinh 14.12.09_BIEU MAU CAC PHU LUC CO SO TINH DT_2012_Co so tinh su nghiep giao duc" xfId="1187"/>
    <cellStyle name="T_Chi tiet Du toan 2010 TP_ chinh 14.12.09_BIEU MAU CAC PHU LUC CO SO TINH DT_2012_XD DT huyen 2014(1) 23.7" xfId="1188"/>
    <cellStyle name="T_Chi tiet Du toan 2010 TP_ chinh 14.12.09_BIEU MAU XAY DUNG DU TOAN 2013 (DU THAO n)" xfId="1189"/>
    <cellStyle name="T_Chi tiet Du toan 2010 TP_ chinh 14.12.09_BIEU MAU XAY DUNG DU TOAN 2013 (DU THAO n)_1.Cac bieu XD DT 2014 (theo CV 8895 cua BTC).30.7.ok.gui(lan 2)" xfId="1190"/>
    <cellStyle name="T_Chi tiet Du toan 2010 TP_ chinh 14.12.09_BIEU MAU XAY DUNG DU TOAN 2013 (DU THAO n)_Co so tinh su nghiep giao duc" xfId="1191"/>
    <cellStyle name="T_Chi tiet Du toan 2010 TP_ chinh 14.12.09_BIEU MAU XAY DUNG DU TOAN 2013 (DU THAO n)_XD DT huyen 2014(1) 23.7" xfId="1192"/>
    <cellStyle name="T_Chi tiet Du toan 2010 TP_ chinh 14.12.09_Bo sung muc tieu nam 2012" xfId="1193"/>
    <cellStyle name="T_Chi tiet Du toan 2010 TP_ chinh 14.12.09_Book1" xfId="1194"/>
    <cellStyle name="T_Chi tiet Du toan 2010 TP_ chinh 14.12.09_Book1_1.Cac bieu XD DT 2014 (theo CV 8895 cua BTC).30.7.ok.gui(lan 2)" xfId="1195"/>
    <cellStyle name="T_Chi tiet Du toan 2010 TP_ chinh 14.12.09_Book1_Co so tinh su nghiep giao duc" xfId="1196"/>
    <cellStyle name="T_Chi tiet Du toan 2010 TP_ chinh 14.12.09_Book1_XD DT huyen 2014(1) 23.7" xfId="1197"/>
    <cellStyle name="T_Chi tiet Du toan 2010 TP_ chinh 14.12.09_Book3" xfId="1198"/>
    <cellStyle name="T_Chi tiet Du toan 2010 TP_ chinh 14.12.09_Book3_1.Cac bieu XD DT 2014 (theo CV 8895 cua BTC).30.7.ok.gui(lan 2)" xfId="1199"/>
    <cellStyle name="T_Chi tiet Du toan 2010 TP_ chinh 14.12.09_Book3_Co so tinh su nghiep giao duc" xfId="1200"/>
    <cellStyle name="T_Chi tiet Du toan 2010 TP_ chinh 14.12.09_Book3_XD DT huyen 2014(1) 23.7" xfId="1201"/>
    <cellStyle name="T_Chi tiet Du toan 2010 TP_ chinh 14.12.09_Co so tinh su nghiep giao duc" xfId="1202"/>
    <cellStyle name="T_Chi tiet Du toan 2010 TP_ chinh 14.12.09_Co so tinh su nghiep giao duc (chinh thuc)" xfId="1203"/>
    <cellStyle name="T_Chi tiet Du toan 2010 TP_ chinh 14.12.09_Co so tinh su nghiep giao duc (chinh thuc)_1.Cac bieu XD DT 2014 (theo CV 8895 cua BTC).30.7.ok.gui(lan 2)" xfId="1204"/>
    <cellStyle name="T_Chi tiet Du toan 2010 TP_ chinh 14.12.09_Co so tinh su nghiep giao duc (chinh thuc)_Co so tinh su nghiep giao duc" xfId="1205"/>
    <cellStyle name="T_Chi tiet Du toan 2010 TP_ chinh 14.12.09_Co so tinh su nghiep giao duc (chinh thuc)_XD DT huyen 2014(1) 23.7" xfId="1206"/>
    <cellStyle name="T_Chi tiet Du toan 2010 TP_ chinh 14.12.09_DU TOAN 2012_KHOI QH-PX (02-12-2011) QUYNH" xfId="1207"/>
    <cellStyle name="T_Chi tiet Du toan 2010 TP_ chinh 14.12.09_DU TOAN 2012_KHOI QH-PX (02-12-2011) QUYNH_1.Cac bieu XD DT 2014 (theo CV 8895 cua BTC).30.7.ok.gui(lan 2)" xfId="1208"/>
    <cellStyle name="T_Chi tiet Du toan 2010 TP_ chinh 14.12.09_DU TOAN 2012_KHOI QH-PX (02-12-2011) QUYNH_Co so tinh su nghiep giao duc" xfId="1209"/>
    <cellStyle name="T_Chi tiet Du toan 2010 TP_ chinh 14.12.09_DU TOAN 2012_KHOI QH-PX (02-12-2011) QUYNH_XD DT huyen 2014(1) 23.7" xfId="1210"/>
    <cellStyle name="T_Chi tiet Du toan 2010 TP_ chinh 14.12.09_DU TOAN 2012_KHOI QH-PX (30-11-2011)" xfId="1211"/>
    <cellStyle name="T_Chi tiet Du toan 2010 TP_ chinh 14.12.09_DU TOAN 2012_KHOI QH-PX (30-11-2011)_1.Cac bieu XD DT 2014 (theo CV 8895 cua BTC).30.7.ok.gui(lan 2)" xfId="1212"/>
    <cellStyle name="T_Chi tiet Du toan 2010 TP_ chinh 14.12.09_DU TOAN 2012_KHOI QH-PX (30-11-2011)_Co so tinh su nghiep giao duc" xfId="1213"/>
    <cellStyle name="T_Chi tiet Du toan 2010 TP_ chinh 14.12.09_DU TOAN 2012_KHOI QH-PX (30-11-2011)_XD DT huyen 2014(1) 23.7" xfId="1214"/>
    <cellStyle name="T_Chi tiet Du toan 2010 TP_ chinh 14.12.09_DU TOAN 2012_KHOI QH-PX (Ngay 08-12-2011)" xfId="1215"/>
    <cellStyle name="T_Chi tiet Du toan 2010 TP_ chinh 14.12.09_DU TOAN 2012_KHOI QH-PX (Ngay 08-12-2011)_1.Cac bieu XD DT 2014 (theo CV 8895 cua BTC).30.7.ok.gui(lan 2)" xfId="1216"/>
    <cellStyle name="T_Chi tiet Du toan 2010 TP_ chinh 14.12.09_DU TOAN 2012_KHOI QH-PX (Ngay 08-12-2011)_Co so tinh su nghiep giao duc" xfId="1217"/>
    <cellStyle name="T_Chi tiet Du toan 2010 TP_ chinh 14.12.09_DU TOAN 2012_KHOI QH-PX (Ngay 08-12-2011)_XD DT huyen 2014(1) 23.7" xfId="1218"/>
    <cellStyle name="T_Chi tiet Du toan 2010 TP_ chinh 14.12.09_DU TOAN 2012_KHOI QH-PX (Ngay 17-11-2011)" xfId="1219"/>
    <cellStyle name="T_Chi tiet Du toan 2010 TP_ chinh 14.12.09_DU TOAN 2012_KHOI QH-PX (Ngay 17-11-2011)_1.Cac bieu XD DT 2014 (theo CV 8895 cua BTC).30.7.ok.gui(lan 2)" xfId="1220"/>
    <cellStyle name="T_Chi tiet Du toan 2010 TP_ chinh 14.12.09_DU TOAN 2012_KHOI QH-PX (Ngay 17-11-2011)_Co so tinh su nghiep giao duc" xfId="1221"/>
    <cellStyle name="T_Chi tiet Du toan 2010 TP_ chinh 14.12.09_DU TOAN 2012_KHOI QH-PX (Ngay 17-11-2011)_XD DT huyen 2014(1) 23.7" xfId="1222"/>
    <cellStyle name="T_Chi tiet Du toan 2010 TP_ chinh 14.12.09_DU TOAN 2012_KHOI QH-PX (Ngay 28-11-2011)" xfId="1223"/>
    <cellStyle name="T_Chi tiet Du toan 2010 TP_ chinh 14.12.09_DU TOAN 2012_KHOI QH-PX (Ngay 28-11-2011)_1.Cac bieu XD DT 2014 (theo CV 8895 cua BTC).30.7.ok.gui(lan 2)" xfId="1224"/>
    <cellStyle name="T_Chi tiet Du toan 2010 TP_ chinh 14.12.09_DU TOAN 2012_KHOI QH-PX (Ngay 28-11-2011)_Co so tinh su nghiep giao duc" xfId="1225"/>
    <cellStyle name="T_Chi tiet Du toan 2010 TP_ chinh 14.12.09_DU TOAN 2012_KHOI QH-PX (Ngay 28-11-2011)_XD DT huyen 2014(1) 23.7" xfId="1226"/>
    <cellStyle name="T_Chi tiet Du toan 2010 TP_ chinh 14.12.09_DU TOAN CHI 2012_KHOI QH-PX (08-12-2011)" xfId="1227"/>
    <cellStyle name="T_Chi tiet Du toan 2010 TP_ chinh 14.12.09_DU TOAN CHI 2012_KHOI QH-PX (08-12-2011)_1.Cac bieu XD DT 2014 (theo CV 8895 cua BTC).30.7.ok.gui(lan 2)" xfId="1228"/>
    <cellStyle name="T_Chi tiet Du toan 2010 TP_ chinh 14.12.09_DU TOAN CHI 2012_KHOI QH-PX (08-12-2011)_Co so tinh su nghiep giao duc" xfId="1229"/>
    <cellStyle name="T_Chi tiet Du toan 2010 TP_ chinh 14.12.09_DU TOAN CHI 2012_KHOI QH-PX (08-12-2011)_XD DT huyen 2014(1) 23.7" xfId="1230"/>
    <cellStyle name="T_Chi tiet Du toan 2010 TP_ chinh 14.12.09_DU TOAN CHI 2012_KHOI QH-PX (13-12-2011-Hoan chinh theo y kien anh Dung)" xfId="1231"/>
    <cellStyle name="T_Chi tiet Du toan 2010 TP_ chinh 14.12.09_DU TOAN CHI 2012_KHOI QH-PX (13-12-2011-Hoan chinh theo y kien anh Dung)_1.Cac bieu XD DT 2014 (theo CV 8895 cua BTC).30.7.ok.gui(lan 2)" xfId="1232"/>
    <cellStyle name="T_Chi tiet Du toan 2010 TP_ chinh 14.12.09_DU TOAN CHI 2012_KHOI QH-PX (13-12-2011-Hoan chinh theo y kien anh Dung)_Co so tinh su nghiep giao duc" xfId="1233"/>
    <cellStyle name="T_Chi tiet Du toan 2010 TP_ chinh 14.12.09_DU TOAN CHI 2012_KHOI QH-PX (13-12-2011-Hoan chinh theo y kien anh Dung)_XD DT huyen 2014(1) 23.7" xfId="1234"/>
    <cellStyle name="T_Chi tiet Du toan 2010 TP_ chinh 14.12.09_Du toan thu - chi 2011 (02.12.2010)chinhthuc" xfId="1235"/>
    <cellStyle name="T_Chi tiet Du toan 2010 TP_ chinh 14.12.09_KP to cap nuoc Hoa Vang" xfId="1236"/>
    <cellStyle name="T_Chi tiet Du toan 2010 TP_ chinh 14.12.09_Phan DT th10 2012_Thuy gui" xfId="1237"/>
    <cellStyle name="T_Chi tiet Du toan 2010 TP_ chinh 14.12.09_So lieu co ban" xfId="1238"/>
    <cellStyle name="T_Chi tiet Du toan 2010 TP_ chinh 14.12.09_SOLADONGTBXH_DT2015" xfId="1239"/>
    <cellStyle name="T_Chi tiet Du toan 2010 TP_ chinh 14.12.09_TO ROI THEO TUNG SU NGHIEP NAM 2012 (Chinh thuc)" xfId="1240"/>
    <cellStyle name="T_Chi tiet Du toan 2010 TP_ chinh 14.12.09_TO ROI THEO TUNG SU NGHIEP NAM 2012 (Gui UB)" xfId="1241"/>
    <cellStyle name="T_Chi tiet Du toan 2010 TP_ chinh 14.12.09_Tong hop DT thu - chi 2013" xfId="1242"/>
    <cellStyle name="T_Chi tiet Du toan 2010 TP_ chinh 14.12.09_Tong hop DT thu - chi 2013 trinh HDND TP (16.11.2012)s" xfId="1243"/>
    <cellStyle name="T_Chi tiet Du toan 2010 TP_ chinh 14.12.09_Tong hop DT thu - chi 2014 trinh HDND TP" xfId="1244"/>
    <cellStyle name="T_Chi tiet Du toan 2010 TP_ chinh 14.12.09_Tong hop du toan thu - chi 2013 (1.11.2012)" xfId="1245"/>
    <cellStyle name="T_Chi tiet Du toan 2010 TP_ chinh 14.12.09_Tong hop du toan thu - chi 2013 (1_11_2012)" xfId="1246"/>
    <cellStyle name="T_Chi tiet Du toan 2010 TP_ chinh 14.12.09_Uoc chi 2012" xfId="1247"/>
    <cellStyle name="T_Chi tiet Du toan 2010 TP_ chinh 14.12.09_UOC THUC HIEN NAM 2012" xfId="1248"/>
    <cellStyle name="T_Chi tiet Du toan 2010 TP_ chinh 14.12.09_XD DT huyen 2014(1) 23.7" xfId="1249"/>
    <cellStyle name="T_Chi tiet Du toan 2010 TP_ chinh 18.12.09_UB sua" xfId="1250"/>
    <cellStyle name="T_Chi tiet Du toan 2010 TP_ chinh 18.12.09_UB sua 2" xfId="1251"/>
    <cellStyle name="T_Chi tiet Du toan 2010 TP_ chinh 18.12.09_UB sua_1. DU TOAN CHI 2014_KHOI QH-PX (duthao).10.10" xfId="1252"/>
    <cellStyle name="T_Chi tiet Du toan 2010 TP_ chinh 18.12.09_UB sua_1. DU TOAN CHI 2014_KHOI QH-PX (duthao).9.10(hop LC)-sua" xfId="1253"/>
    <cellStyle name="T_Chi tiet Du toan 2010 TP_ chinh 18.12.09_UB sua_1.Cac bieu XD DT 2014 (theo CV 8895 cua BTC).30.7.ok.gui(lan 2)" xfId="1254"/>
    <cellStyle name="T_Chi tiet Du toan 2010 TP_ chinh 18.12.09_UB sua_1.TO ROI THEO TUNG SU NGHIEP NAM 2012 (Chinh thuc).thu" xfId="1255"/>
    <cellStyle name="T_Chi tiet Du toan 2010 TP_ chinh 18.12.09_UB sua_2. Cac chinh sach an sinh DT2012, XD DT2013 (Q.H)" xfId="1256"/>
    <cellStyle name="T_Chi tiet Du toan 2010 TP_ chinh 18.12.09_UB sua_2. Cac chinh sach an sinh DT2012, XD DT2013 (Q.H)_1.Cac bieu XD DT 2014 (theo CV 8895 cua BTC).30.7.ok.gui(lan 2)" xfId="1257"/>
    <cellStyle name="T_Chi tiet Du toan 2010 TP_ chinh 18.12.09_UB sua_2. Cac chinh sach an sinh DT2012, XD DT2013 (Q.H)_XD DT huyen 2014(1) 23.7" xfId="1258"/>
    <cellStyle name="T_Chi tiet Du toan 2010 TP_ chinh 18.12.09_UB sua_4. Cac Phu luc co so tinh DT_2012 (ngocthu)" xfId="1259"/>
    <cellStyle name="T_Chi tiet Du toan 2010 TP_ chinh 18.12.09_UB sua_4. Cac Phu luc co so tinh DT_2012 (ngocthu)_1.Cac bieu XD DT 2014 (theo CV 8895 cua BTC).30.7.ok.gui(lan 2)" xfId="1260"/>
    <cellStyle name="T_Chi tiet Du toan 2010 TP_ chinh 18.12.09_UB sua_4. Cac Phu luc co so tinh DT_2012 (ngocthu)_Co so tinh su nghiep giao duc" xfId="1261"/>
    <cellStyle name="T_Chi tiet Du toan 2010 TP_ chinh 18.12.09_UB sua_4. Cac Phu luc co so tinh DT_2012 (ngocthu)_KP to cap nuoc Hoa Vang" xfId="1262"/>
    <cellStyle name="T_Chi tiet Du toan 2010 TP_ chinh 18.12.09_UB sua_4. Cac Phu luc co so tinh DT_2012 (ngocthu)_XD DT huyen 2014(1) 23.7" xfId="1263"/>
    <cellStyle name="T_Chi tiet Du toan 2010 TP_ chinh 18.12.09_UB sua_4. Cac Phu luc co so tinh DT_2012 (ngocthu)-a" xfId="1264"/>
    <cellStyle name="T_Chi tiet Du toan 2010 TP_ chinh 18.12.09_UB sua_4. Cac Phu luc co so tinh DT_2012 (ngocthu)-a_1.Cac bieu XD DT 2014 (theo CV 8895 cua BTC).30.7.ok.gui(lan 2)" xfId="1265"/>
    <cellStyle name="T_Chi tiet Du toan 2010 TP_ chinh 18.12.09_UB sua_4. Cac Phu luc co so tinh DT_2012 (ngocthu)-a_Co so tinh su nghiep giao duc" xfId="1266"/>
    <cellStyle name="T_Chi tiet Du toan 2010 TP_ chinh 18.12.09_UB sua_4. Cac Phu luc co so tinh DT_2012 (ngocthu)-a_KP to cap nuoc Hoa Vang" xfId="1267"/>
    <cellStyle name="T_Chi tiet Du toan 2010 TP_ chinh 18.12.09_UB sua_4. Cac Phu luc co so tinh DT_2012 (ngocthu)-a_XD DT huyen 2014(1) 23.7" xfId="1268"/>
    <cellStyle name="T_Chi tiet Du toan 2010 TP_ chinh 18.12.09_UB sua_4. Cac Phu luc co so tinh DT_2012 (ngocthu)-chinhthuc" xfId="1269"/>
    <cellStyle name="T_Chi tiet Du toan 2010 TP_ chinh 18.12.09_UB sua_4. Cac Phu luc co so tinh DT_2012 (ngocthu)-chinhthuc_KP to cap nuoc Hoa Vang" xfId="1270"/>
    <cellStyle name="T_Chi tiet Du toan 2010 TP_ chinh 18.12.09_UB sua_4. Cac Phu luc co so tinh DT_2012 (ngocthu)-chinhthuc_XD DT huyen 2014(1) 23.7" xfId="1271"/>
    <cellStyle name="T_Chi tiet Du toan 2010 TP_ chinh 18.12.09_UB sua_4.BIEU MAU CAC PHU LUC CO SO TINH DT_2012 (ngocthu)" xfId="1272"/>
    <cellStyle name="T_Chi tiet Du toan 2010 TP_ chinh 18.12.09_UB sua_4.BIEU MAU CAC PHU LUC CO SO TINH DT_2012 (ngocthu).a" xfId="1273"/>
    <cellStyle name="T_Chi tiet Du toan 2010 TP_ chinh 18.12.09_UB sua_4.BIEU MAU CAC PHU LUC CO SO TINH DT_2012 (ngocthu).a_1.Cac bieu XD DT 2014 (theo CV 8895 cua BTC).30.7.ok.gui(lan 2)" xfId="1274"/>
    <cellStyle name="T_Chi tiet Du toan 2010 TP_ chinh 18.12.09_UB sua_4.BIEU MAU CAC PHU LUC CO SO TINH DT_2012 (ngocthu).a_Co so tinh su nghiep giao duc" xfId="1275"/>
    <cellStyle name="T_Chi tiet Du toan 2010 TP_ chinh 18.12.09_UB sua_4.BIEU MAU CAC PHU LUC CO SO TINH DT_2012 (ngocthu).a_KP to cap nuoc Hoa Vang" xfId="1276"/>
    <cellStyle name="T_Chi tiet Du toan 2010 TP_ chinh 18.12.09_UB sua_4.BIEU MAU CAC PHU LUC CO SO TINH DT_2012 (ngocthu).a_XD DT huyen 2014(1) 23.7" xfId="1277"/>
    <cellStyle name="T_Chi tiet Du toan 2010 TP_ chinh 18.12.09_UB sua_4.BIEU MAU CAC PHU LUC CO SO TINH DT_2012 (ngocthu)_1.Cac bieu XD DT 2014 (theo CV 8895 cua BTC).30.7.ok.gui(lan 2)" xfId="1278"/>
    <cellStyle name="T_Chi tiet Du toan 2010 TP_ chinh 18.12.09_UB sua_4.BIEU MAU CAC PHU LUC CO SO TINH DT_2012 (ngocthu)_Co so tinh su nghiep giao duc" xfId="1279"/>
    <cellStyle name="T_Chi tiet Du toan 2010 TP_ chinh 18.12.09_UB sua_4.BIEU MAU CAC PHU LUC CO SO TINH DT_2012 (ngocthu)_KP to cap nuoc Hoa Vang" xfId="1280"/>
    <cellStyle name="T_Chi tiet Du toan 2010 TP_ chinh 18.12.09_UB sua_4.BIEU MAU CAC PHU LUC CO SO TINH DT_2012 (ngocthu)_XD DT huyen 2014(1) 23.7" xfId="1281"/>
    <cellStyle name="T_Chi tiet Du toan 2010 TP_ chinh 18.12.09_UB sua_BIEU MAU CAC PHU LUC CO SO TINH DT_2011" xfId="1282"/>
    <cellStyle name="T_Chi tiet Du toan 2010 TP_ chinh 18.12.09_UB sua_BIEU MAU CAC PHU LUC CO SO TINH DT_2011_1.Cac bieu XD DT 2014 (theo CV 8895 cua BTC).30.7.ok.gui(lan 2)" xfId="1283"/>
    <cellStyle name="T_Chi tiet Du toan 2010 TP_ chinh 18.12.09_UB sua_BIEU MAU CAC PHU LUC CO SO TINH DT_2011_Co so tinh su nghiep giao duc" xfId="1284"/>
    <cellStyle name="T_Chi tiet Du toan 2010 TP_ chinh 18.12.09_UB sua_BIEU MAU CAC PHU LUC CO SO TINH DT_2011_XD DT huyen 2014(1) 23.7" xfId="1285"/>
    <cellStyle name="T_Chi tiet Du toan 2010 TP_ chinh 18.12.09_UB sua_BIEU MAU CAC PHU LUC CO SO TINH DT_2012" xfId="1286"/>
    <cellStyle name="T_Chi tiet Du toan 2010 TP_ chinh 18.12.09_UB sua_BIEU MAU CAC PHU LUC CO SO TINH DT_2012_1.Cac bieu XD DT 2014 (theo CV 8895 cua BTC).30.7.ok.gui(lan 2)" xfId="1287"/>
    <cellStyle name="T_Chi tiet Du toan 2010 TP_ chinh 18.12.09_UB sua_BIEU MAU CAC PHU LUC CO SO TINH DT_2012_Co so tinh su nghiep giao duc" xfId="1288"/>
    <cellStyle name="T_Chi tiet Du toan 2010 TP_ chinh 18.12.09_UB sua_BIEU MAU CAC PHU LUC CO SO TINH DT_2012_XD DT huyen 2014(1) 23.7" xfId="1289"/>
    <cellStyle name="T_Chi tiet Du toan 2010 TP_ chinh 18.12.09_UB sua_BIEU MAU XAY DUNG DU TOAN 2013 (DU THAO n)" xfId="1290"/>
    <cellStyle name="T_Chi tiet Du toan 2010 TP_ chinh 18.12.09_UB sua_BIEU MAU XAY DUNG DU TOAN 2013 (DU THAO n)_1.Cac bieu XD DT 2014 (theo CV 8895 cua BTC).30.7.ok.gui(lan 2)" xfId="1291"/>
    <cellStyle name="T_Chi tiet Du toan 2010 TP_ chinh 18.12.09_UB sua_BIEU MAU XAY DUNG DU TOAN 2013 (DU THAO n)_Co so tinh su nghiep giao duc" xfId="1292"/>
    <cellStyle name="T_Chi tiet Du toan 2010 TP_ chinh 18.12.09_UB sua_BIEU MAU XAY DUNG DU TOAN 2013 (DU THAO n)_XD DT huyen 2014(1) 23.7" xfId="1293"/>
    <cellStyle name="T_Chi tiet Du toan 2010 TP_ chinh 18.12.09_UB sua_Bo sung muc tieu nam 2012" xfId="1294"/>
    <cellStyle name="T_Chi tiet Du toan 2010 TP_ chinh 18.12.09_UB sua_Book1" xfId="1295"/>
    <cellStyle name="T_Chi tiet Du toan 2010 TP_ chinh 18.12.09_UB sua_Book1_1.Cac bieu XD DT 2014 (theo CV 8895 cua BTC).30.7.ok.gui(lan 2)" xfId="1296"/>
    <cellStyle name="T_Chi tiet Du toan 2010 TP_ chinh 18.12.09_UB sua_Book1_Co so tinh su nghiep giao duc" xfId="1297"/>
    <cellStyle name="T_Chi tiet Du toan 2010 TP_ chinh 18.12.09_UB sua_Book1_XD DT huyen 2014(1) 23.7" xfId="1298"/>
    <cellStyle name="T_Chi tiet Du toan 2010 TP_ chinh 18.12.09_UB sua_Book3" xfId="1299"/>
    <cellStyle name="T_Chi tiet Du toan 2010 TP_ chinh 18.12.09_UB sua_Book3_1.Cac bieu XD DT 2014 (theo CV 8895 cua BTC).30.7.ok.gui(lan 2)" xfId="1300"/>
    <cellStyle name="T_Chi tiet Du toan 2010 TP_ chinh 18.12.09_UB sua_Book3_Co so tinh su nghiep giao duc" xfId="1301"/>
    <cellStyle name="T_Chi tiet Du toan 2010 TP_ chinh 18.12.09_UB sua_Book3_XD DT huyen 2014(1) 23.7" xfId="1302"/>
    <cellStyle name="T_Chi tiet Du toan 2010 TP_ chinh 18.12.09_UB sua_Co so tinh su nghiep giao duc" xfId="1303"/>
    <cellStyle name="T_Chi tiet Du toan 2010 TP_ chinh 18.12.09_UB sua_Co so tinh su nghiep giao duc (chinh thuc)" xfId="1304"/>
    <cellStyle name="T_Chi tiet Du toan 2010 TP_ chinh 18.12.09_UB sua_Co so tinh su nghiep giao duc (chinh thuc)_1.Cac bieu XD DT 2014 (theo CV 8895 cua BTC).30.7.ok.gui(lan 2)" xfId="1305"/>
    <cellStyle name="T_Chi tiet Du toan 2010 TP_ chinh 18.12.09_UB sua_Co so tinh su nghiep giao duc (chinh thuc)_Co so tinh su nghiep giao duc" xfId="1306"/>
    <cellStyle name="T_Chi tiet Du toan 2010 TP_ chinh 18.12.09_UB sua_Co so tinh su nghiep giao duc (chinh thuc)_XD DT huyen 2014(1) 23.7" xfId="1307"/>
    <cellStyle name="T_Chi tiet Du toan 2010 TP_ chinh 18.12.09_UB sua_DU TOAN 2012_KHOI QH-PX (02-12-2011) QUYNH" xfId="1308"/>
    <cellStyle name="T_Chi tiet Du toan 2010 TP_ chinh 18.12.09_UB sua_DU TOAN 2012_KHOI QH-PX (02-12-2011) QUYNH_1.Cac bieu XD DT 2014 (theo CV 8895 cua BTC).30.7.ok.gui(lan 2)" xfId="1309"/>
    <cellStyle name="T_Chi tiet Du toan 2010 TP_ chinh 18.12.09_UB sua_DU TOAN 2012_KHOI QH-PX (02-12-2011) QUYNH_Co so tinh su nghiep giao duc" xfId="1310"/>
    <cellStyle name="T_Chi tiet Du toan 2010 TP_ chinh 18.12.09_UB sua_DU TOAN 2012_KHOI QH-PX (02-12-2011) QUYNH_XD DT huyen 2014(1) 23.7" xfId="1311"/>
    <cellStyle name="T_Chi tiet Du toan 2010 TP_ chinh 18.12.09_UB sua_DU TOAN 2012_KHOI QH-PX (30-11-2011)" xfId="1312"/>
    <cellStyle name="T_Chi tiet Du toan 2010 TP_ chinh 18.12.09_UB sua_DU TOAN 2012_KHOI QH-PX (30-11-2011)_1.Cac bieu XD DT 2014 (theo CV 8895 cua BTC).30.7.ok.gui(lan 2)" xfId="1313"/>
    <cellStyle name="T_Chi tiet Du toan 2010 TP_ chinh 18.12.09_UB sua_DU TOAN 2012_KHOI QH-PX (30-11-2011)_Co so tinh su nghiep giao duc" xfId="1314"/>
    <cellStyle name="T_Chi tiet Du toan 2010 TP_ chinh 18.12.09_UB sua_DU TOAN 2012_KHOI QH-PX (30-11-2011)_XD DT huyen 2014(1) 23.7" xfId="1315"/>
    <cellStyle name="T_Chi tiet Du toan 2010 TP_ chinh 18.12.09_UB sua_DU TOAN 2012_KHOI QH-PX (Ngay 08-12-2011)" xfId="1316"/>
    <cellStyle name="T_Chi tiet Du toan 2010 TP_ chinh 18.12.09_UB sua_DU TOAN 2012_KHOI QH-PX (Ngay 08-12-2011)_1.Cac bieu XD DT 2014 (theo CV 8895 cua BTC).30.7.ok.gui(lan 2)" xfId="1317"/>
    <cellStyle name="T_Chi tiet Du toan 2010 TP_ chinh 18.12.09_UB sua_DU TOAN 2012_KHOI QH-PX (Ngay 08-12-2011)_Co so tinh su nghiep giao duc" xfId="1318"/>
    <cellStyle name="T_Chi tiet Du toan 2010 TP_ chinh 18.12.09_UB sua_DU TOAN 2012_KHOI QH-PX (Ngay 08-12-2011)_XD DT huyen 2014(1) 23.7" xfId="1319"/>
    <cellStyle name="T_Chi tiet Du toan 2010 TP_ chinh 18.12.09_UB sua_DU TOAN 2012_KHOI QH-PX (Ngay 17-11-2011)" xfId="1320"/>
    <cellStyle name="T_Chi tiet Du toan 2010 TP_ chinh 18.12.09_UB sua_DU TOAN 2012_KHOI QH-PX (Ngay 17-11-2011)_1.Cac bieu XD DT 2014 (theo CV 8895 cua BTC).30.7.ok.gui(lan 2)" xfId="1321"/>
    <cellStyle name="T_Chi tiet Du toan 2010 TP_ chinh 18.12.09_UB sua_DU TOAN 2012_KHOI QH-PX (Ngay 17-11-2011)_Co so tinh su nghiep giao duc" xfId="1322"/>
    <cellStyle name="T_Chi tiet Du toan 2010 TP_ chinh 18.12.09_UB sua_DU TOAN 2012_KHOI QH-PX (Ngay 17-11-2011)_XD DT huyen 2014(1) 23.7" xfId="1323"/>
    <cellStyle name="T_Chi tiet Du toan 2010 TP_ chinh 18.12.09_UB sua_DU TOAN 2012_KHOI QH-PX (Ngay 28-11-2011)" xfId="1324"/>
    <cellStyle name="T_Chi tiet Du toan 2010 TP_ chinh 18.12.09_UB sua_DU TOAN 2012_KHOI QH-PX (Ngay 28-11-2011)_1.Cac bieu XD DT 2014 (theo CV 8895 cua BTC).30.7.ok.gui(lan 2)" xfId="1325"/>
    <cellStyle name="T_Chi tiet Du toan 2010 TP_ chinh 18.12.09_UB sua_DU TOAN 2012_KHOI QH-PX (Ngay 28-11-2011)_Co so tinh su nghiep giao duc" xfId="1326"/>
    <cellStyle name="T_Chi tiet Du toan 2010 TP_ chinh 18.12.09_UB sua_DU TOAN 2012_KHOI QH-PX (Ngay 28-11-2011)_XD DT huyen 2014(1) 23.7" xfId="1327"/>
    <cellStyle name="T_Chi tiet Du toan 2010 TP_ chinh 18.12.09_UB sua_DU TOAN CHI 2012_KHOI QH-PX (08-12-2011)" xfId="1328"/>
    <cellStyle name="T_Chi tiet Du toan 2010 TP_ chinh 18.12.09_UB sua_DU TOAN CHI 2012_KHOI QH-PX (08-12-2011)_1.Cac bieu XD DT 2014 (theo CV 8895 cua BTC).30.7.ok.gui(lan 2)" xfId="1329"/>
    <cellStyle name="T_Chi tiet Du toan 2010 TP_ chinh 18.12.09_UB sua_DU TOAN CHI 2012_KHOI QH-PX (08-12-2011)_Co so tinh su nghiep giao duc" xfId="1330"/>
    <cellStyle name="T_Chi tiet Du toan 2010 TP_ chinh 18.12.09_UB sua_DU TOAN CHI 2012_KHOI QH-PX (08-12-2011)_XD DT huyen 2014(1) 23.7" xfId="1331"/>
    <cellStyle name="T_Chi tiet Du toan 2010 TP_ chinh 18.12.09_UB sua_DU TOAN CHI 2012_KHOI QH-PX (13-12-2011-Hoan chinh theo y kien anh Dung)" xfId="1332"/>
    <cellStyle name="T_Chi tiet Du toan 2010 TP_ chinh 18.12.09_UB sua_DU TOAN CHI 2012_KHOI QH-PX (13-12-2011-Hoan chinh theo y kien anh Dung)_1.Cac bieu XD DT 2014 (theo CV 8895 cua BTC).30.7.ok.gui(lan 2)" xfId="1333"/>
    <cellStyle name="T_Chi tiet Du toan 2010 TP_ chinh 18.12.09_UB sua_DU TOAN CHI 2012_KHOI QH-PX (13-12-2011-Hoan chinh theo y kien anh Dung)_Co so tinh su nghiep giao duc" xfId="1334"/>
    <cellStyle name="T_Chi tiet Du toan 2010 TP_ chinh 18.12.09_UB sua_DU TOAN CHI 2012_KHOI QH-PX (13-12-2011-Hoan chinh theo y kien anh Dung)_XD DT huyen 2014(1) 23.7" xfId="1335"/>
    <cellStyle name="T_Chi tiet Du toan 2010 TP_ chinh 18.12.09_UB sua_Du toan thu - chi 2011 (02.12.2010)chinhthuc" xfId="1336"/>
    <cellStyle name="T_Chi tiet Du toan 2010 TP_ chinh 18.12.09_UB sua_KP to cap nuoc Hoa Vang" xfId="1337"/>
    <cellStyle name="T_Chi tiet Du toan 2010 TP_ chinh 18.12.09_UB sua_Phan DT th10 2012_Thuy gui" xfId="1338"/>
    <cellStyle name="T_Chi tiet Du toan 2010 TP_ chinh 18.12.09_UB sua_So lieu co ban" xfId="1339"/>
    <cellStyle name="T_Chi tiet Du toan 2010 TP_ chinh 18.12.09_UB sua_SOLADONGTBXH_DT2015" xfId="1340"/>
    <cellStyle name="T_Chi tiet Du toan 2010 TP_ chinh 18.12.09_UB sua_TO ROI THEO TUNG SU NGHIEP NAM 2012 (Chinh thuc)" xfId="1341"/>
    <cellStyle name="T_Chi tiet Du toan 2010 TP_ chinh 18.12.09_UB sua_TO ROI THEO TUNG SU NGHIEP NAM 2012 (Gui UB)" xfId="1342"/>
    <cellStyle name="T_Chi tiet Du toan 2010 TP_ chinh 18.12.09_UB sua_Tong hop DT thu - chi 2013" xfId="1343"/>
    <cellStyle name="T_Chi tiet Du toan 2010 TP_ chinh 18.12.09_UB sua_Tong hop DT thu - chi 2013 trinh HDND TP (16.11.2012)s" xfId="1344"/>
    <cellStyle name="T_Chi tiet Du toan 2010 TP_ chinh 18.12.09_UB sua_Tong hop DT thu - chi 2014 trinh HDND TP" xfId="1345"/>
    <cellStyle name="T_Chi tiet Du toan 2010 TP_ chinh 18.12.09_UB sua_Tong hop du toan thu - chi 2013 (1.11.2012)" xfId="1346"/>
    <cellStyle name="T_Chi tiet Du toan 2010 TP_ chinh 18.12.09_UB sua_Tong hop du toan thu - chi 2013 (1_11_2012)" xfId="1347"/>
    <cellStyle name="T_Chi tiet Du toan 2010 TP_ chinh 18.12.09_UB sua_Uoc chi 2012" xfId="1348"/>
    <cellStyle name="T_Chi tiet Du toan 2010 TP_ chinh 18.12.09_UB sua_UOC THUC HIEN NAM 2012" xfId="1349"/>
    <cellStyle name="T_Chi tiet Du toan 2010 TP_ chinh 18.12.09_UB sua_XD DT huyen 2014(1) 23.7" xfId="1350"/>
    <cellStyle name="T_Chi tieu co ban 2013-Gui So NN" xfId="1351"/>
    <cellStyle name="T_Chi tieu co ban 2013-Gui So NN_SOLADONGTBXH_DT2015" xfId="1352"/>
    <cellStyle name="T_CHUYEN TUAN PHU CAP DANG UY VIEN" xfId="1353"/>
    <cellStyle name="T_CHUYEN TUAN PHU CAP DANG UY VIEN 2" xfId="1354"/>
    <cellStyle name="T_CHUYEN TUAN PHU CAP DANG UY VIEN_1. DU TOAN CHI 2014_KHOI QH-PX (duthao).10.10" xfId="1355"/>
    <cellStyle name="T_CHUYEN TUAN PHU CAP DANG UY VIEN_1. DU TOAN CHI 2014_KHOI QH-PX (duthao).9.10(hop LC)-sua" xfId="1356"/>
    <cellStyle name="T_CHUYEN TUAN PHU CAP DANG UY VIEN_1.Cac bieu XD DT 2014 (theo CV 8895 cua BTC).30.7.ok.gui(lan 2)" xfId="1357"/>
    <cellStyle name="T_CHUYEN TUAN PHU CAP DANG UY VIEN_1.TO ROI THEO TUNG SU NGHIEP NAM 2012 (Chinh thuc).thu" xfId="1358"/>
    <cellStyle name="T_CHUYEN TUAN PHU CAP DANG UY VIEN_2. Cac chinh sach an sinh DT2012, XD DT2013 (Q.H)" xfId="1359"/>
    <cellStyle name="T_CHUYEN TUAN PHU CAP DANG UY VIEN_2. Cac chinh sach an sinh DT2012, XD DT2013 (Q.H)_1.Cac bieu XD DT 2014 (theo CV 8895 cua BTC).30.7.ok.gui(lan 2)" xfId="1360"/>
    <cellStyle name="T_CHUYEN TUAN PHU CAP DANG UY VIEN_2. Cac chinh sach an sinh DT2012, XD DT2013 (Q.H)_XD DT huyen 2014(1) 23.7" xfId="1361"/>
    <cellStyle name="T_CHUYEN TUAN PHU CAP DANG UY VIEN_4. Cac Phu luc co so tinh DT_2012 (ngocthu)" xfId="1362"/>
    <cellStyle name="T_CHUYEN TUAN PHU CAP DANG UY VIEN_4. Cac Phu luc co so tinh DT_2012 (ngocthu)_1.Cac bieu XD DT 2014 (theo CV 8895 cua BTC).30.7.ok.gui(lan 2)" xfId="1363"/>
    <cellStyle name="T_CHUYEN TUAN PHU CAP DANG UY VIEN_4. Cac Phu luc co so tinh DT_2012 (ngocthu)_Co so tinh su nghiep giao duc" xfId="1364"/>
    <cellStyle name="T_CHUYEN TUAN PHU CAP DANG UY VIEN_4. Cac Phu luc co so tinh DT_2012 (ngocthu)_KP to cap nuoc Hoa Vang" xfId="1365"/>
    <cellStyle name="T_CHUYEN TUAN PHU CAP DANG UY VIEN_4. Cac Phu luc co so tinh DT_2012 (ngocthu)_XD DT huyen 2014(1) 23.7" xfId="1366"/>
    <cellStyle name="T_CHUYEN TUAN PHU CAP DANG UY VIEN_4. Cac Phu luc co so tinh DT_2012 (ngocthu)-a" xfId="1367"/>
    <cellStyle name="T_CHUYEN TUAN PHU CAP DANG UY VIEN_4. Cac Phu luc co so tinh DT_2012 (ngocthu)-a_1.Cac bieu XD DT 2014 (theo CV 8895 cua BTC).30.7.ok.gui(lan 2)" xfId="1368"/>
    <cellStyle name="T_CHUYEN TUAN PHU CAP DANG UY VIEN_4. Cac Phu luc co so tinh DT_2012 (ngocthu)-a_Co so tinh su nghiep giao duc" xfId="1369"/>
    <cellStyle name="T_CHUYEN TUAN PHU CAP DANG UY VIEN_4. Cac Phu luc co so tinh DT_2012 (ngocthu)-a_KP to cap nuoc Hoa Vang" xfId="1370"/>
    <cellStyle name="T_CHUYEN TUAN PHU CAP DANG UY VIEN_4. Cac Phu luc co so tinh DT_2012 (ngocthu)-a_XD DT huyen 2014(1) 23.7" xfId="1371"/>
    <cellStyle name="T_CHUYEN TUAN PHU CAP DANG UY VIEN_4. Cac Phu luc co so tinh DT_2012 (ngocthu)-chinhthuc" xfId="1372"/>
    <cellStyle name="T_CHUYEN TUAN PHU CAP DANG UY VIEN_4. Cac Phu luc co so tinh DT_2012 (ngocthu)-chinhthuc_KP to cap nuoc Hoa Vang" xfId="1373"/>
    <cellStyle name="T_CHUYEN TUAN PHU CAP DANG UY VIEN_4. Cac Phu luc co so tinh DT_2012 (ngocthu)-chinhthuc_XD DT huyen 2014(1) 23.7" xfId="1374"/>
    <cellStyle name="T_CHUYEN TUAN PHU CAP DANG UY VIEN_4.BIEU MAU CAC PHU LUC CO SO TINH DT_2012 (ngocthu)" xfId="1375"/>
    <cellStyle name="T_CHUYEN TUAN PHU CAP DANG UY VIEN_4.BIEU MAU CAC PHU LUC CO SO TINH DT_2012 (ngocthu).a" xfId="1376"/>
    <cellStyle name="T_CHUYEN TUAN PHU CAP DANG UY VIEN_4.BIEU MAU CAC PHU LUC CO SO TINH DT_2012 (ngocthu).a_1.Cac bieu XD DT 2014 (theo CV 8895 cua BTC).30.7.ok.gui(lan 2)" xfId="1377"/>
    <cellStyle name="T_CHUYEN TUAN PHU CAP DANG UY VIEN_4.BIEU MAU CAC PHU LUC CO SO TINH DT_2012 (ngocthu).a_Co so tinh su nghiep giao duc" xfId="1378"/>
    <cellStyle name="T_CHUYEN TUAN PHU CAP DANG UY VIEN_4.BIEU MAU CAC PHU LUC CO SO TINH DT_2012 (ngocthu).a_KP to cap nuoc Hoa Vang" xfId="1379"/>
    <cellStyle name="T_CHUYEN TUAN PHU CAP DANG UY VIEN_4.BIEU MAU CAC PHU LUC CO SO TINH DT_2012 (ngocthu).a_XD DT huyen 2014(1) 23.7" xfId="1380"/>
    <cellStyle name="T_CHUYEN TUAN PHU CAP DANG UY VIEN_4.BIEU MAU CAC PHU LUC CO SO TINH DT_2012 (ngocthu)_1.Cac bieu XD DT 2014 (theo CV 8895 cua BTC).30.7.ok.gui(lan 2)" xfId="1381"/>
    <cellStyle name="T_CHUYEN TUAN PHU CAP DANG UY VIEN_4.BIEU MAU CAC PHU LUC CO SO TINH DT_2012 (ngocthu)_Co so tinh su nghiep giao duc" xfId="1382"/>
    <cellStyle name="T_CHUYEN TUAN PHU CAP DANG UY VIEN_4.BIEU MAU CAC PHU LUC CO SO TINH DT_2012 (ngocthu)_KP to cap nuoc Hoa Vang" xfId="1383"/>
    <cellStyle name="T_CHUYEN TUAN PHU CAP DANG UY VIEN_4.BIEU MAU CAC PHU LUC CO SO TINH DT_2012 (ngocthu)_XD DT huyen 2014(1) 23.7" xfId="1384"/>
    <cellStyle name="T_CHUYEN TUAN PHU CAP DANG UY VIEN_BIEU MAU CAC PHU LUC CO SO TINH DT_2011" xfId="1385"/>
    <cellStyle name="T_CHUYEN TUAN PHU CAP DANG UY VIEN_BIEU MAU CAC PHU LUC CO SO TINH DT_2011_1.Cac bieu XD DT 2014 (theo CV 8895 cua BTC).30.7.ok.gui(lan 2)" xfId="1386"/>
    <cellStyle name="T_CHUYEN TUAN PHU CAP DANG UY VIEN_BIEU MAU CAC PHU LUC CO SO TINH DT_2011_Co so tinh su nghiep giao duc" xfId="1387"/>
    <cellStyle name="T_CHUYEN TUAN PHU CAP DANG UY VIEN_BIEU MAU CAC PHU LUC CO SO TINH DT_2011_XD DT huyen 2014(1) 23.7" xfId="1388"/>
    <cellStyle name="T_CHUYEN TUAN PHU CAP DANG UY VIEN_BIEU MAU CAC PHU LUC CO SO TINH DT_2012" xfId="1389"/>
    <cellStyle name="T_CHUYEN TUAN PHU CAP DANG UY VIEN_BIEU MAU CAC PHU LUC CO SO TINH DT_2012_1.Cac bieu XD DT 2014 (theo CV 8895 cua BTC).30.7.ok.gui(lan 2)" xfId="1390"/>
    <cellStyle name="T_CHUYEN TUAN PHU CAP DANG UY VIEN_BIEU MAU CAC PHU LUC CO SO TINH DT_2012_Co so tinh su nghiep giao duc" xfId="1391"/>
    <cellStyle name="T_CHUYEN TUAN PHU CAP DANG UY VIEN_BIEU MAU CAC PHU LUC CO SO TINH DT_2012_XD DT huyen 2014(1) 23.7" xfId="1392"/>
    <cellStyle name="T_CHUYEN TUAN PHU CAP DANG UY VIEN_BIEU MAU XAY DUNG DU TOAN 2013 (DU THAO n)" xfId="1393"/>
    <cellStyle name="T_CHUYEN TUAN PHU CAP DANG UY VIEN_BIEU MAU XAY DUNG DU TOAN 2013 (DU THAO n)_1.Cac bieu XD DT 2014 (theo CV 8895 cua BTC).30.7.ok.gui(lan 2)" xfId="1394"/>
    <cellStyle name="T_CHUYEN TUAN PHU CAP DANG UY VIEN_BIEU MAU XAY DUNG DU TOAN 2013 (DU THAO n)_Co so tinh su nghiep giao duc" xfId="1395"/>
    <cellStyle name="T_CHUYEN TUAN PHU CAP DANG UY VIEN_BIEU MAU XAY DUNG DU TOAN 2013 (DU THAO n)_XD DT huyen 2014(1) 23.7" xfId="1396"/>
    <cellStyle name="T_CHUYEN TUAN PHU CAP DANG UY VIEN_Bo sung muc tieu nam 2012" xfId="1397"/>
    <cellStyle name="T_CHUYEN TUAN PHU CAP DANG UY VIEN_Book1" xfId="1398"/>
    <cellStyle name="T_CHUYEN TUAN PHU CAP DANG UY VIEN_Book1_1.Cac bieu XD DT 2014 (theo CV 8895 cua BTC).30.7.ok.gui(lan 2)" xfId="1399"/>
    <cellStyle name="T_CHUYEN TUAN PHU CAP DANG UY VIEN_Book1_Co so tinh su nghiep giao duc" xfId="1400"/>
    <cellStyle name="T_CHUYEN TUAN PHU CAP DANG UY VIEN_Book1_XD DT huyen 2014(1) 23.7" xfId="1401"/>
    <cellStyle name="T_CHUYEN TUAN PHU CAP DANG UY VIEN_Book3" xfId="1402"/>
    <cellStyle name="T_CHUYEN TUAN PHU CAP DANG UY VIEN_Book3_1.Cac bieu XD DT 2014 (theo CV 8895 cua BTC).30.7.ok.gui(lan 2)" xfId="1403"/>
    <cellStyle name="T_CHUYEN TUAN PHU CAP DANG UY VIEN_Book3_Co so tinh su nghiep giao duc" xfId="1404"/>
    <cellStyle name="T_CHUYEN TUAN PHU CAP DANG UY VIEN_Book3_XD DT huyen 2014(1) 23.7" xfId="1405"/>
    <cellStyle name="T_CHUYEN TUAN PHU CAP DANG UY VIEN_Co so tinh su nghiep giao duc" xfId="1406"/>
    <cellStyle name="T_CHUYEN TUAN PHU CAP DANG UY VIEN_Co so tinh su nghiep giao duc (chinh thuc)" xfId="1407"/>
    <cellStyle name="T_CHUYEN TUAN PHU CAP DANG UY VIEN_Co so tinh su nghiep giao duc (chinh thuc)_1.Cac bieu XD DT 2014 (theo CV 8895 cua BTC).30.7.ok.gui(lan 2)" xfId="1408"/>
    <cellStyle name="T_CHUYEN TUAN PHU CAP DANG UY VIEN_Co so tinh su nghiep giao duc (chinh thuc)_Co so tinh su nghiep giao duc" xfId="1409"/>
    <cellStyle name="T_CHUYEN TUAN PHU CAP DANG UY VIEN_Co so tinh su nghiep giao duc (chinh thuc)_XD DT huyen 2014(1) 23.7" xfId="1410"/>
    <cellStyle name="T_CHUYEN TUAN PHU CAP DANG UY VIEN_DU TOAN 2012_KHOI QH-PX (02-12-2011) QUYNH" xfId="1411"/>
    <cellStyle name="T_CHUYEN TUAN PHU CAP DANG UY VIEN_DU TOAN 2012_KHOI QH-PX (02-12-2011) QUYNH_1.Cac bieu XD DT 2014 (theo CV 8895 cua BTC).30.7.ok.gui(lan 2)" xfId="1412"/>
    <cellStyle name="T_CHUYEN TUAN PHU CAP DANG UY VIEN_DU TOAN 2012_KHOI QH-PX (02-12-2011) QUYNH_Co so tinh su nghiep giao duc" xfId="1413"/>
    <cellStyle name="T_CHUYEN TUAN PHU CAP DANG UY VIEN_DU TOAN 2012_KHOI QH-PX (02-12-2011) QUYNH_XD DT huyen 2014(1) 23.7" xfId="1414"/>
    <cellStyle name="T_CHUYEN TUAN PHU CAP DANG UY VIEN_DU TOAN 2012_KHOI QH-PX (30-11-2011)" xfId="1415"/>
    <cellStyle name="T_CHUYEN TUAN PHU CAP DANG UY VIEN_DU TOAN 2012_KHOI QH-PX (30-11-2011)_1.Cac bieu XD DT 2014 (theo CV 8895 cua BTC).30.7.ok.gui(lan 2)" xfId="1416"/>
    <cellStyle name="T_CHUYEN TUAN PHU CAP DANG UY VIEN_DU TOAN 2012_KHOI QH-PX (30-11-2011)_Co so tinh su nghiep giao duc" xfId="1417"/>
    <cellStyle name="T_CHUYEN TUAN PHU CAP DANG UY VIEN_DU TOAN 2012_KHOI QH-PX (30-11-2011)_XD DT huyen 2014(1) 23.7" xfId="1418"/>
    <cellStyle name="T_CHUYEN TUAN PHU CAP DANG UY VIEN_DU TOAN 2012_KHOI QH-PX (Ngay 08-12-2011)" xfId="1419"/>
    <cellStyle name="T_CHUYEN TUAN PHU CAP DANG UY VIEN_DU TOAN 2012_KHOI QH-PX (Ngay 08-12-2011)_1.Cac bieu XD DT 2014 (theo CV 8895 cua BTC).30.7.ok.gui(lan 2)" xfId="1420"/>
    <cellStyle name="T_CHUYEN TUAN PHU CAP DANG UY VIEN_DU TOAN 2012_KHOI QH-PX (Ngay 08-12-2011)_Co so tinh su nghiep giao duc" xfId="1421"/>
    <cellStyle name="T_CHUYEN TUAN PHU CAP DANG UY VIEN_DU TOAN 2012_KHOI QH-PX (Ngay 08-12-2011)_XD DT huyen 2014(1) 23.7" xfId="1422"/>
    <cellStyle name="T_CHUYEN TUAN PHU CAP DANG UY VIEN_DU TOAN 2012_KHOI QH-PX (Ngay 17-11-2011)" xfId="1423"/>
    <cellStyle name="T_CHUYEN TUAN PHU CAP DANG UY VIEN_DU TOAN 2012_KHOI QH-PX (Ngay 17-11-2011)_1.Cac bieu XD DT 2014 (theo CV 8895 cua BTC).30.7.ok.gui(lan 2)" xfId="1424"/>
    <cellStyle name="T_CHUYEN TUAN PHU CAP DANG UY VIEN_DU TOAN 2012_KHOI QH-PX (Ngay 17-11-2011)_Co so tinh su nghiep giao duc" xfId="1425"/>
    <cellStyle name="T_CHUYEN TUAN PHU CAP DANG UY VIEN_DU TOAN 2012_KHOI QH-PX (Ngay 17-11-2011)_XD DT huyen 2014(1) 23.7" xfId="1426"/>
    <cellStyle name="T_CHUYEN TUAN PHU CAP DANG UY VIEN_DU TOAN 2012_KHOI QH-PX (Ngay 28-11-2011)" xfId="1427"/>
    <cellStyle name="T_CHUYEN TUAN PHU CAP DANG UY VIEN_DU TOAN 2012_KHOI QH-PX (Ngay 28-11-2011)_1.Cac bieu XD DT 2014 (theo CV 8895 cua BTC).30.7.ok.gui(lan 2)" xfId="1428"/>
    <cellStyle name="T_CHUYEN TUAN PHU CAP DANG UY VIEN_DU TOAN 2012_KHOI QH-PX (Ngay 28-11-2011)_Co so tinh su nghiep giao duc" xfId="1429"/>
    <cellStyle name="T_CHUYEN TUAN PHU CAP DANG UY VIEN_DU TOAN 2012_KHOI QH-PX (Ngay 28-11-2011)_XD DT huyen 2014(1) 23.7" xfId="1430"/>
    <cellStyle name="T_CHUYEN TUAN PHU CAP DANG UY VIEN_DU TOAN CHI 2012_KHOI QH-PX (08-12-2011)" xfId="1431"/>
    <cellStyle name="T_CHUYEN TUAN PHU CAP DANG UY VIEN_DU TOAN CHI 2012_KHOI QH-PX (08-12-2011)_1.Cac bieu XD DT 2014 (theo CV 8895 cua BTC).30.7.ok.gui(lan 2)" xfId="1432"/>
    <cellStyle name="T_CHUYEN TUAN PHU CAP DANG UY VIEN_DU TOAN CHI 2012_KHOI QH-PX (08-12-2011)_Co so tinh su nghiep giao duc" xfId="1433"/>
    <cellStyle name="T_CHUYEN TUAN PHU CAP DANG UY VIEN_DU TOAN CHI 2012_KHOI QH-PX (08-12-2011)_XD DT huyen 2014(1) 23.7" xfId="1434"/>
    <cellStyle name="T_CHUYEN TUAN PHU CAP DANG UY VIEN_DU TOAN CHI 2012_KHOI QH-PX (13-12-2011-Hoan chinh theo y kien anh Dung)" xfId="1435"/>
    <cellStyle name="T_CHUYEN TUAN PHU CAP DANG UY VIEN_DU TOAN CHI 2012_KHOI QH-PX (13-12-2011-Hoan chinh theo y kien anh Dung)_1.Cac bieu XD DT 2014 (theo CV 8895 cua BTC).30.7.ok.gui(lan 2)" xfId="1436"/>
    <cellStyle name="T_CHUYEN TUAN PHU CAP DANG UY VIEN_DU TOAN CHI 2012_KHOI QH-PX (13-12-2011-Hoan chinh theo y kien anh Dung)_Co so tinh su nghiep giao duc" xfId="1437"/>
    <cellStyle name="T_CHUYEN TUAN PHU CAP DANG UY VIEN_DU TOAN CHI 2012_KHOI QH-PX (13-12-2011-Hoan chinh theo y kien anh Dung)_XD DT huyen 2014(1) 23.7" xfId="1438"/>
    <cellStyle name="T_CHUYEN TUAN PHU CAP DANG UY VIEN_Du toan thu - chi 2011 (02.12.2010)chinhthuc" xfId="1439"/>
    <cellStyle name="T_CHUYEN TUAN PHU CAP DANG UY VIEN_KP to cap nuoc Hoa Vang" xfId="1440"/>
    <cellStyle name="T_CHUYEN TUAN PHU CAP DANG UY VIEN_Phan DT th10 2012_Thuy gui" xfId="1441"/>
    <cellStyle name="T_CHUYEN TUAN PHU CAP DANG UY VIEN_So lieu co ban" xfId="1442"/>
    <cellStyle name="T_CHUYEN TUAN PHU CAP DANG UY VIEN_SOLADONGTBXH_DT2015" xfId="1443"/>
    <cellStyle name="T_CHUYEN TUAN PHU CAP DANG UY VIEN_TO ROI THEO TUNG SU NGHIEP NAM 2012 (Chinh thuc)" xfId="1444"/>
    <cellStyle name="T_CHUYEN TUAN PHU CAP DANG UY VIEN_TO ROI THEO TUNG SU NGHIEP NAM 2012 (Gui UB)" xfId="1445"/>
    <cellStyle name="T_CHUYEN TUAN PHU CAP DANG UY VIEN_Tong hop DT thu - chi 2013" xfId="1446"/>
    <cellStyle name="T_CHUYEN TUAN PHU CAP DANG UY VIEN_Tong hop DT thu - chi 2013 trinh HDND TP (16.11.2012)s" xfId="1447"/>
    <cellStyle name="T_CHUYEN TUAN PHU CAP DANG UY VIEN_Tong hop DT thu - chi 2014 trinh HDND TP" xfId="1448"/>
    <cellStyle name="T_CHUYEN TUAN PHU CAP DANG UY VIEN_Tong hop du toan thu - chi 2013 (1.11.2012)" xfId="1449"/>
    <cellStyle name="T_CHUYEN TUAN PHU CAP DANG UY VIEN_Tong hop du toan thu - chi 2013 (1_11_2012)" xfId="1450"/>
    <cellStyle name="T_CHUYEN TUAN PHU CAP DANG UY VIEN_Uoc chi 2012" xfId="1451"/>
    <cellStyle name="T_CHUYEN TUAN PHU CAP DANG UY VIEN_UOC THUC HIEN NAM 2012" xfId="1452"/>
    <cellStyle name="T_CHUYEN TUAN PHU CAP DANG UY VIEN_XD DT huyen 2014(1) 23.7" xfId="1453"/>
    <cellStyle name="T_danh sach chua nop bcao trung bay sua chua  tinh den 1-3-06" xfId="1454"/>
    <cellStyle name="T_danh sach chua nop bcao trung bay sua chua  tinh den 1-3-06_BANG BAO CAO KHO HCQT NAM 2008" xfId="1455"/>
    <cellStyle name="T_danh sach chua nop bcao trung bay sua chua  tinh den 1-3-06_BANG PHAN CONG TRUC" xfId="1456"/>
    <cellStyle name="T_danh sach chua nop bcao trung bay sua chua  tinh den 1-3-06_BAO CAO THAN NAM 2008" xfId="1457"/>
    <cellStyle name="T_danh sach chua nop bcao trung bay sua chua  tinh den 1-3-06_Copy of Gui BHXH nho bao cao so lieu nam 2012" xfId="1458"/>
    <cellStyle name="T_danh sach chua nop bcao trung bay sua chua  tinh den 1-3-06_chi tiet so lieu STC theo so da thu" xfId="1459"/>
    <cellStyle name="T_danh sach chua nop bcao trung bay sua chua  tinh den 1-3-06_KIEM KE ACCM2002" xfId="1460"/>
    <cellStyle name="T_Danh sach KH TB MilkYomilk Yao  Smart chu ky 2-Vinh Thang" xfId="1461"/>
    <cellStyle name="T_Danh sach KH TB MilkYomilk Yao  Smart chu ky 2-Vinh Thang_BANG BAO CAO KHO HCQT NAM 2008" xfId="1462"/>
    <cellStyle name="T_Danh sach KH TB MilkYomilk Yao  Smart chu ky 2-Vinh Thang_BANG PHAN CONG TRUC" xfId="1463"/>
    <cellStyle name="T_Danh sach KH TB MilkYomilk Yao  Smart chu ky 2-Vinh Thang_BAO CAO THAN NAM 2008" xfId="1464"/>
    <cellStyle name="T_Danh sach KH TB MilkYomilk Yao  Smart chu ky 2-Vinh Thang_Copy of Gui BHXH nho bao cao so lieu nam 2012" xfId="1465"/>
    <cellStyle name="T_Danh sach KH TB MilkYomilk Yao  Smart chu ky 2-Vinh Thang_chi tiet so lieu STC theo so da thu" xfId="1466"/>
    <cellStyle name="T_Danh sach KH TB MilkYomilk Yao  Smart chu ky 2-Vinh Thang_KIEM KE ACCM2002" xfId="1467"/>
    <cellStyle name="T_Danh sach KH trung bay MilkYomilk co ke chu ky 2-Vinh Thang" xfId="1468"/>
    <cellStyle name="T_Danh sach KH trung bay MilkYomilk co ke chu ky 2-Vinh Thang_BANG BAO CAO KHO HCQT NAM 2008" xfId="1469"/>
    <cellStyle name="T_Danh sach KH trung bay MilkYomilk co ke chu ky 2-Vinh Thang_BANG PHAN CONG TRUC" xfId="1470"/>
    <cellStyle name="T_Danh sach KH trung bay MilkYomilk co ke chu ky 2-Vinh Thang_BAO CAO THAN NAM 2008" xfId="1471"/>
    <cellStyle name="T_Danh sach KH trung bay MilkYomilk co ke chu ky 2-Vinh Thang_Copy of Gui BHXH nho bao cao so lieu nam 2012" xfId="1472"/>
    <cellStyle name="T_Danh sach KH trung bay MilkYomilk co ke chu ky 2-Vinh Thang_chi tiet so lieu STC theo so da thu" xfId="1473"/>
    <cellStyle name="T_Danh sach KH trung bay MilkYomilk co ke chu ky 2-Vinh Thang_KIEM KE ACCM2002" xfId="1474"/>
    <cellStyle name="T_DOI CHIEU KHO BAC" xfId="1475"/>
    <cellStyle name="T_DOI CHIEU KHO BAC_BANG BAO CAO KHO HCQT NAM 2008" xfId="1476"/>
    <cellStyle name="T_DOI CHIEU KHO BAC_BANG PHAN CONG TRUC" xfId="1477"/>
    <cellStyle name="T_DOI CHIEU KHO BAC_BAO CAO THAN NAM 2008" xfId="1478"/>
    <cellStyle name="T_DOI CHIEU KHO BAC_Book1" xfId="1479"/>
    <cellStyle name="T_DOI CHIEU KHO BAC_KIEM KE ACCM2002" xfId="1480"/>
    <cellStyle name="T_downPP XD DINH MUC 2010-(19.5.2010)" xfId="1481"/>
    <cellStyle name="T_downPP XD DINH MUC 2010-(19.5.2010) 2" xfId="1482"/>
    <cellStyle name="T_downPP XD DINH MUC 2010-(19.5.2010)_1. DU TOAN CHI 2014_KHOI QH-PX (duthao).10.10" xfId="1483"/>
    <cellStyle name="T_downPP XD DINH MUC 2010-(19.5.2010)_1. DU TOAN CHI 2014_KHOI QH-PX (duthao).9.10(hop LC)-sua" xfId="1484"/>
    <cellStyle name="T_downPP XD DINH MUC 2010-(19.5.2010)_1.Cac bieu XD DT 2014 (theo CV 8895 cua BTC).30.7.ok.gui(lan 2)" xfId="1485"/>
    <cellStyle name="T_downPP XD DINH MUC 2010-(19.5.2010)_1.TO ROI THEO TUNG SU NGHIEP NAM 2012 (Chinh thuc).thu" xfId="1486"/>
    <cellStyle name="T_downPP XD DINH MUC 2010-(19.5.2010)_2. Cac chinh sach an sinh DT2012, XD DT2013 (Q.H)" xfId="1487"/>
    <cellStyle name="T_downPP XD DINH MUC 2010-(19.5.2010)_2. Cac chinh sach an sinh DT2012, XD DT2013 (Q.H)_1.Cac bieu XD DT 2014 (theo CV 8895 cua BTC).30.7.ok.gui(lan 2)" xfId="1488"/>
    <cellStyle name="T_downPP XD DINH MUC 2010-(19.5.2010)_2. Cac chinh sach an sinh DT2012, XD DT2013 (Q.H)_XD DT huyen 2014(1) 23.7" xfId="1489"/>
    <cellStyle name="T_downPP XD DINH MUC 2010-(19.5.2010)_4. Cac Phu luc co so tinh DT_2012 (ngocthu)" xfId="1490"/>
    <cellStyle name="T_downPP XD DINH MUC 2010-(19.5.2010)_4. Cac Phu luc co so tinh DT_2012 (ngocthu)_1.Cac bieu XD DT 2014 (theo CV 8895 cua BTC).30.7.ok.gui(lan 2)" xfId="1491"/>
    <cellStyle name="T_downPP XD DINH MUC 2010-(19.5.2010)_4. Cac Phu luc co so tinh DT_2012 (ngocthu)_Co so tinh su nghiep giao duc" xfId="1492"/>
    <cellStyle name="T_downPP XD DINH MUC 2010-(19.5.2010)_4. Cac Phu luc co so tinh DT_2012 (ngocthu)_KP to cap nuoc Hoa Vang" xfId="1493"/>
    <cellStyle name="T_downPP XD DINH MUC 2010-(19.5.2010)_4. Cac Phu luc co so tinh DT_2012 (ngocthu)_XD DT huyen 2014(1) 23.7" xfId="1494"/>
    <cellStyle name="T_downPP XD DINH MUC 2010-(19.5.2010)_4. Cac Phu luc co so tinh DT_2012 (ngocthu)-a" xfId="1495"/>
    <cellStyle name="T_downPP XD DINH MUC 2010-(19.5.2010)_4. Cac Phu luc co so tinh DT_2012 (ngocthu)-a_1.Cac bieu XD DT 2014 (theo CV 8895 cua BTC).30.7.ok.gui(lan 2)" xfId="1496"/>
    <cellStyle name="T_downPP XD DINH MUC 2010-(19.5.2010)_4. Cac Phu luc co so tinh DT_2012 (ngocthu)-a_Co so tinh su nghiep giao duc" xfId="1497"/>
    <cellStyle name="T_downPP XD DINH MUC 2010-(19.5.2010)_4. Cac Phu luc co so tinh DT_2012 (ngocthu)-a_KP to cap nuoc Hoa Vang" xfId="1498"/>
    <cellStyle name="T_downPP XD DINH MUC 2010-(19.5.2010)_4. Cac Phu luc co so tinh DT_2012 (ngocthu)-a_XD DT huyen 2014(1) 23.7" xfId="1499"/>
    <cellStyle name="T_downPP XD DINH MUC 2010-(19.5.2010)_4. Cac Phu luc co so tinh DT_2012 (ngocthu)-chinhthuc" xfId="1500"/>
    <cellStyle name="T_downPP XD DINH MUC 2010-(19.5.2010)_4. Cac Phu luc co so tinh DT_2012 (ngocthu)-chinhthuc_KP to cap nuoc Hoa Vang" xfId="1501"/>
    <cellStyle name="T_downPP XD DINH MUC 2010-(19.5.2010)_4. Cac Phu luc co so tinh DT_2012 (ngocthu)-chinhthuc_XD DT huyen 2014(1) 23.7" xfId="1502"/>
    <cellStyle name="T_downPP XD DINH MUC 2010-(19.5.2010)_4.BIEU MAU CAC PHU LUC CO SO TINH DT_2012 (ngocthu)" xfId="1503"/>
    <cellStyle name="T_downPP XD DINH MUC 2010-(19.5.2010)_4.BIEU MAU CAC PHU LUC CO SO TINH DT_2012 (ngocthu).a" xfId="1504"/>
    <cellStyle name="T_downPP XD DINH MUC 2010-(19.5.2010)_4.BIEU MAU CAC PHU LUC CO SO TINH DT_2012 (ngocthu).a_1.Cac bieu XD DT 2014 (theo CV 8895 cua BTC).30.7.ok.gui(lan 2)" xfId="1505"/>
    <cellStyle name="T_downPP XD DINH MUC 2010-(19.5.2010)_4.BIEU MAU CAC PHU LUC CO SO TINH DT_2012 (ngocthu).a_Co so tinh su nghiep giao duc" xfId="1506"/>
    <cellStyle name="T_downPP XD DINH MUC 2010-(19.5.2010)_4.BIEU MAU CAC PHU LUC CO SO TINH DT_2012 (ngocthu).a_KP to cap nuoc Hoa Vang" xfId="1507"/>
    <cellStyle name="T_downPP XD DINH MUC 2010-(19.5.2010)_4.BIEU MAU CAC PHU LUC CO SO TINH DT_2012 (ngocthu).a_XD DT huyen 2014(1) 23.7" xfId="1508"/>
    <cellStyle name="T_downPP XD DINH MUC 2010-(19.5.2010)_4.BIEU MAU CAC PHU LUC CO SO TINH DT_2012 (ngocthu)_1.Cac bieu XD DT 2014 (theo CV 8895 cua BTC).30.7.ok.gui(lan 2)" xfId="1509"/>
    <cellStyle name="T_downPP XD DINH MUC 2010-(19.5.2010)_4.BIEU MAU CAC PHU LUC CO SO TINH DT_2012 (ngocthu)_Co so tinh su nghiep giao duc" xfId="1510"/>
    <cellStyle name="T_downPP XD DINH MUC 2010-(19.5.2010)_4.BIEU MAU CAC PHU LUC CO SO TINH DT_2012 (ngocthu)_KP to cap nuoc Hoa Vang" xfId="1511"/>
    <cellStyle name="T_downPP XD DINH MUC 2010-(19.5.2010)_4.BIEU MAU CAC PHU LUC CO SO TINH DT_2012 (ngocthu)_XD DT huyen 2014(1) 23.7" xfId="1512"/>
    <cellStyle name="T_downPP XD DINH MUC 2010-(19.5.2010)_BIEU MAU CAC PHU LUC CO SO TINH DT_2011" xfId="1513"/>
    <cellStyle name="T_downPP XD DINH MUC 2010-(19.5.2010)_BIEU MAU CAC PHU LUC CO SO TINH DT_2011_1.Cac bieu XD DT 2014 (theo CV 8895 cua BTC).30.7.ok.gui(lan 2)" xfId="1514"/>
    <cellStyle name="T_downPP XD DINH MUC 2010-(19.5.2010)_BIEU MAU CAC PHU LUC CO SO TINH DT_2011_Co so tinh su nghiep giao duc" xfId="1515"/>
    <cellStyle name="T_downPP XD DINH MUC 2010-(19.5.2010)_BIEU MAU CAC PHU LUC CO SO TINH DT_2011_XD DT huyen 2014(1) 23.7" xfId="1516"/>
    <cellStyle name="T_downPP XD DINH MUC 2010-(19.5.2010)_BIEU MAU CAC PHU LUC CO SO TINH DT_2012" xfId="1517"/>
    <cellStyle name="T_downPP XD DINH MUC 2010-(19.5.2010)_BIEU MAU CAC PHU LUC CO SO TINH DT_2012_1.Cac bieu XD DT 2014 (theo CV 8895 cua BTC).30.7.ok.gui(lan 2)" xfId="1518"/>
    <cellStyle name="T_downPP XD DINH MUC 2010-(19.5.2010)_BIEU MAU CAC PHU LUC CO SO TINH DT_2012_Co so tinh su nghiep giao duc" xfId="1519"/>
    <cellStyle name="T_downPP XD DINH MUC 2010-(19.5.2010)_BIEU MAU CAC PHU LUC CO SO TINH DT_2012_XD DT huyen 2014(1) 23.7" xfId="1520"/>
    <cellStyle name="T_downPP XD DINH MUC 2010-(19.5.2010)_BIEU MAU XAY DUNG DU TOAN 2013 (DU THAO n)" xfId="1521"/>
    <cellStyle name="T_downPP XD DINH MUC 2010-(19.5.2010)_BIEU MAU XAY DUNG DU TOAN 2013 (DU THAO n)_1.Cac bieu XD DT 2014 (theo CV 8895 cua BTC).30.7.ok.gui(lan 2)" xfId="1522"/>
    <cellStyle name="T_downPP XD DINH MUC 2010-(19.5.2010)_BIEU MAU XAY DUNG DU TOAN 2013 (DU THAO n)_Co so tinh su nghiep giao duc" xfId="1523"/>
    <cellStyle name="T_downPP XD DINH MUC 2010-(19.5.2010)_BIEU MAU XAY DUNG DU TOAN 2013 (DU THAO n)_XD DT huyen 2014(1) 23.7" xfId="1524"/>
    <cellStyle name="T_downPP XD DINH MUC 2010-(19.5.2010)_Bo sung muc tieu nam 2012" xfId="1525"/>
    <cellStyle name="T_downPP XD DINH MUC 2010-(19.5.2010)_Book1" xfId="1526"/>
    <cellStyle name="T_downPP XD DINH MUC 2010-(19.5.2010)_Book1_1.Cac bieu XD DT 2014 (theo CV 8895 cua BTC).30.7.ok.gui(lan 2)" xfId="1527"/>
    <cellStyle name="T_downPP XD DINH MUC 2010-(19.5.2010)_Book1_Co so tinh su nghiep giao duc" xfId="1528"/>
    <cellStyle name="T_downPP XD DINH MUC 2010-(19.5.2010)_Book1_XD DT huyen 2014(1) 23.7" xfId="1529"/>
    <cellStyle name="T_downPP XD DINH MUC 2010-(19.5.2010)_Book3" xfId="1530"/>
    <cellStyle name="T_downPP XD DINH MUC 2010-(19.5.2010)_Book3_1.Cac bieu XD DT 2014 (theo CV 8895 cua BTC).30.7.ok.gui(lan 2)" xfId="1531"/>
    <cellStyle name="T_downPP XD DINH MUC 2010-(19.5.2010)_Book3_Co so tinh su nghiep giao duc" xfId="1532"/>
    <cellStyle name="T_downPP XD DINH MUC 2010-(19.5.2010)_Book3_XD DT huyen 2014(1) 23.7" xfId="1533"/>
    <cellStyle name="T_downPP XD DINH MUC 2010-(19.5.2010)_Co so tinh su nghiep giao duc" xfId="1534"/>
    <cellStyle name="T_downPP XD DINH MUC 2010-(19.5.2010)_Co so tinh su nghiep giao duc (chinh thuc)" xfId="1535"/>
    <cellStyle name="T_downPP XD DINH MUC 2010-(19.5.2010)_Co so tinh su nghiep giao duc (chinh thuc)_1.Cac bieu XD DT 2014 (theo CV 8895 cua BTC).30.7.ok.gui(lan 2)" xfId="1536"/>
    <cellStyle name="T_downPP XD DINH MUC 2010-(19.5.2010)_Co so tinh su nghiep giao duc (chinh thuc)_Co so tinh su nghiep giao duc" xfId="1537"/>
    <cellStyle name="T_downPP XD DINH MUC 2010-(19.5.2010)_Co so tinh su nghiep giao duc (chinh thuc)_XD DT huyen 2014(1) 23.7" xfId="1538"/>
    <cellStyle name="T_downPP XD DINH MUC 2010-(19.5.2010)_DU TOAN 2012_KHOI QH-PX (02-12-2011) QUYNH" xfId="1539"/>
    <cellStyle name="T_downPP XD DINH MUC 2010-(19.5.2010)_DU TOAN 2012_KHOI QH-PX (02-12-2011) QUYNH_1.Cac bieu XD DT 2014 (theo CV 8895 cua BTC).30.7.ok.gui(lan 2)" xfId="1540"/>
    <cellStyle name="T_downPP XD DINH MUC 2010-(19.5.2010)_DU TOAN 2012_KHOI QH-PX (02-12-2011) QUYNH_Co so tinh su nghiep giao duc" xfId="1541"/>
    <cellStyle name="T_downPP XD DINH MUC 2010-(19.5.2010)_DU TOAN 2012_KHOI QH-PX (02-12-2011) QUYNH_XD DT huyen 2014(1) 23.7" xfId="1542"/>
    <cellStyle name="T_downPP XD DINH MUC 2010-(19.5.2010)_DU TOAN 2012_KHOI QH-PX (30-11-2011)" xfId="1543"/>
    <cellStyle name="T_downPP XD DINH MUC 2010-(19.5.2010)_DU TOAN 2012_KHOI QH-PX (30-11-2011)_1.Cac bieu XD DT 2014 (theo CV 8895 cua BTC).30.7.ok.gui(lan 2)" xfId="1544"/>
    <cellStyle name="T_downPP XD DINH MUC 2010-(19.5.2010)_DU TOAN 2012_KHOI QH-PX (30-11-2011)_Co so tinh su nghiep giao duc" xfId="1545"/>
    <cellStyle name="T_downPP XD DINH MUC 2010-(19.5.2010)_DU TOAN 2012_KHOI QH-PX (30-11-2011)_XD DT huyen 2014(1) 23.7" xfId="1546"/>
    <cellStyle name="T_downPP XD DINH MUC 2010-(19.5.2010)_DU TOAN 2012_KHOI QH-PX (Ngay 08-12-2011)" xfId="1547"/>
    <cellStyle name="T_downPP XD DINH MUC 2010-(19.5.2010)_DU TOAN 2012_KHOI QH-PX (Ngay 08-12-2011)_1.Cac bieu XD DT 2014 (theo CV 8895 cua BTC).30.7.ok.gui(lan 2)" xfId="1548"/>
    <cellStyle name="T_downPP XD DINH MUC 2010-(19.5.2010)_DU TOAN 2012_KHOI QH-PX (Ngay 08-12-2011)_Co so tinh su nghiep giao duc" xfId="1549"/>
    <cellStyle name="T_downPP XD DINH MUC 2010-(19.5.2010)_DU TOAN 2012_KHOI QH-PX (Ngay 08-12-2011)_XD DT huyen 2014(1) 23.7" xfId="1550"/>
    <cellStyle name="T_downPP XD DINH MUC 2010-(19.5.2010)_DU TOAN 2012_KHOI QH-PX (Ngay 17-11-2011)" xfId="1551"/>
    <cellStyle name="T_downPP XD DINH MUC 2010-(19.5.2010)_DU TOAN 2012_KHOI QH-PX (Ngay 17-11-2011)_1.Cac bieu XD DT 2014 (theo CV 8895 cua BTC).30.7.ok.gui(lan 2)" xfId="1552"/>
    <cellStyle name="T_downPP XD DINH MUC 2010-(19.5.2010)_DU TOAN 2012_KHOI QH-PX (Ngay 17-11-2011)_Co so tinh su nghiep giao duc" xfId="1553"/>
    <cellStyle name="T_downPP XD DINH MUC 2010-(19.5.2010)_DU TOAN 2012_KHOI QH-PX (Ngay 17-11-2011)_XD DT huyen 2014(1) 23.7" xfId="1554"/>
    <cellStyle name="T_downPP XD DINH MUC 2010-(19.5.2010)_DU TOAN 2012_KHOI QH-PX (Ngay 28-11-2011)" xfId="1555"/>
    <cellStyle name="T_downPP XD DINH MUC 2010-(19.5.2010)_DU TOAN 2012_KHOI QH-PX (Ngay 28-11-2011)_1.Cac bieu XD DT 2014 (theo CV 8895 cua BTC).30.7.ok.gui(lan 2)" xfId="1556"/>
    <cellStyle name="T_downPP XD DINH MUC 2010-(19.5.2010)_DU TOAN 2012_KHOI QH-PX (Ngay 28-11-2011)_Co so tinh su nghiep giao duc" xfId="1557"/>
    <cellStyle name="T_downPP XD DINH MUC 2010-(19.5.2010)_DU TOAN 2012_KHOI QH-PX (Ngay 28-11-2011)_XD DT huyen 2014(1) 23.7" xfId="1558"/>
    <cellStyle name="T_downPP XD DINH MUC 2010-(19.5.2010)_DU TOAN CHI 2012_KHOI QH-PX (08-12-2011)" xfId="1559"/>
    <cellStyle name="T_downPP XD DINH MUC 2010-(19.5.2010)_DU TOAN CHI 2012_KHOI QH-PX (08-12-2011)_1.Cac bieu XD DT 2014 (theo CV 8895 cua BTC).30.7.ok.gui(lan 2)" xfId="1560"/>
    <cellStyle name="T_downPP XD DINH MUC 2010-(19.5.2010)_DU TOAN CHI 2012_KHOI QH-PX (08-12-2011)_Co so tinh su nghiep giao duc" xfId="1561"/>
    <cellStyle name="T_downPP XD DINH MUC 2010-(19.5.2010)_DU TOAN CHI 2012_KHOI QH-PX (08-12-2011)_XD DT huyen 2014(1) 23.7" xfId="1562"/>
    <cellStyle name="T_downPP XD DINH MUC 2010-(19.5.2010)_DU TOAN CHI 2012_KHOI QH-PX (13-12-2011-Hoan chinh theo y kien anh Dung)" xfId="1563"/>
    <cellStyle name="T_downPP XD DINH MUC 2010-(19.5.2010)_DU TOAN CHI 2012_KHOI QH-PX (13-12-2011-Hoan chinh theo y kien anh Dung)_1.Cac bieu XD DT 2014 (theo CV 8895 cua BTC).30.7.ok.gui(lan 2)" xfId="1564"/>
    <cellStyle name="T_downPP XD DINH MUC 2010-(19.5.2010)_DU TOAN CHI 2012_KHOI QH-PX (13-12-2011-Hoan chinh theo y kien anh Dung)_Co so tinh su nghiep giao duc" xfId="1565"/>
    <cellStyle name="T_downPP XD DINH MUC 2010-(19.5.2010)_DU TOAN CHI 2012_KHOI QH-PX (13-12-2011-Hoan chinh theo y kien anh Dung)_XD DT huyen 2014(1) 23.7" xfId="1566"/>
    <cellStyle name="T_downPP XD DINH MUC 2010-(19.5.2010)_Du toan thu - chi 2011 (02.12.2010)chinhthuc" xfId="1567"/>
    <cellStyle name="T_downPP XD DINH MUC 2010-(19.5.2010)_KP to cap nuoc Hoa Vang" xfId="1568"/>
    <cellStyle name="T_downPP XD DINH MUC 2010-(19.5.2010)_Phan DT th10 2012_Thuy gui" xfId="1569"/>
    <cellStyle name="T_downPP XD DINH MUC 2010-(19.5.2010)_So lieu co ban" xfId="1570"/>
    <cellStyle name="T_downPP XD DINH MUC 2010-(19.5.2010)_SOLADONGTBXH_DT2015" xfId="1571"/>
    <cellStyle name="T_downPP XD DINH MUC 2010-(19.5.2010)_TO ROI THEO TUNG SU NGHIEP NAM 2012 (Chinh thuc)" xfId="1572"/>
    <cellStyle name="T_downPP XD DINH MUC 2010-(19.5.2010)_TO ROI THEO TUNG SU NGHIEP NAM 2012 (Gui UB)" xfId="1573"/>
    <cellStyle name="T_downPP XD DINH MUC 2010-(19.5.2010)_Tong hop DT thu - chi 2013" xfId="1574"/>
    <cellStyle name="T_downPP XD DINH MUC 2010-(19.5.2010)_Tong hop DT thu - chi 2013 trinh HDND TP (16.11.2012)s" xfId="1575"/>
    <cellStyle name="T_downPP XD DINH MUC 2010-(19.5.2010)_Tong hop DT thu - chi 2014 trinh HDND TP" xfId="1576"/>
    <cellStyle name="T_downPP XD DINH MUC 2010-(19.5.2010)_Tong hop du toan thu - chi 2013 (1.11.2012)" xfId="1577"/>
    <cellStyle name="T_downPP XD DINH MUC 2010-(19.5.2010)_Tong hop du toan thu - chi 2013 (1_11_2012)" xfId="1578"/>
    <cellStyle name="T_downPP XD DINH MUC 2010-(19.5.2010)_Uoc chi 2012" xfId="1579"/>
    <cellStyle name="T_downPP XD DINH MUC 2010-(19.5.2010)_UOC THUC HIEN NAM 2012" xfId="1580"/>
    <cellStyle name="T_downPP XD DINH MUC 2010-(19.5.2010)_XD DT huyen 2014(1) 23.7" xfId="1581"/>
    <cellStyle name="T_DSACH MILK YO MILK CK 2 M.BAC" xfId="1582"/>
    <cellStyle name="T_DSACH MILK YO MILK CK 2 M.BAC_BANG BAO CAO KHO HCQT NAM 2008" xfId="1583"/>
    <cellStyle name="T_DSACH MILK YO MILK CK 2 M.BAC_BANG PHAN CONG TRUC" xfId="1584"/>
    <cellStyle name="T_DSACH MILK YO MILK CK 2 M.BAC_BAO CAO THAN NAM 2008" xfId="1585"/>
    <cellStyle name="T_DSACH MILK YO MILK CK 2 M.BAC_KIEM KE ACCM2002" xfId="1586"/>
    <cellStyle name="T_DSKH Tbay Milk , Yomilk CK 2 Vu Thi Hanh" xfId="1587"/>
    <cellStyle name="T_DSKH Tbay Milk , Yomilk CK 2 Vu Thi Hanh_BANG BAO CAO KHO HCQT NAM 2008" xfId="1588"/>
    <cellStyle name="T_DSKH Tbay Milk , Yomilk CK 2 Vu Thi Hanh_BANG PHAN CONG TRUC" xfId="1589"/>
    <cellStyle name="T_DSKH Tbay Milk , Yomilk CK 2 Vu Thi Hanh_BAO CAO THAN NAM 2008" xfId="1590"/>
    <cellStyle name="T_DSKH Tbay Milk , Yomilk CK 2 Vu Thi Hanh_Copy of Gui BHXH nho bao cao so lieu nam 2012" xfId="1591"/>
    <cellStyle name="T_DSKH Tbay Milk , Yomilk CK 2 Vu Thi Hanh_chi tiet so lieu STC theo so da thu" xfId="1592"/>
    <cellStyle name="T_DSKH Tbay Milk , Yomilk CK 2 Vu Thi Hanh_KIEM KE ACCM2002" xfId="1593"/>
    <cellStyle name="T_DT don vi cap TP nam 2010 (21.12.2009) bieu ngang_chinh thuc" xfId="1594"/>
    <cellStyle name="T_DT don vi cap TP nam 2010 (21.12.2009) bieu ngang_chinh thuc_1.Cac bieu XD DT 2014 (theo CV 8895 cua BTC).30.7.ok.gui(lan 2)" xfId="1595"/>
    <cellStyle name="T_DT don vi cap TP nam 2010 (21.12.2009) bieu ngang_chinh thuc_2. Cac chinh sach an sinh DT2012, XD DT2013 (Q.H)" xfId="1596"/>
    <cellStyle name="T_DT don vi cap TP nam 2010 (21.12.2009) bieu ngang_chinh thuc_2. Cac chinh sach an sinh DT2012, XD DT2013 (Q.H)_1.Cac bieu XD DT 2014 (theo CV 8895 cua BTC).30.7.ok.gui(lan 2)" xfId="1597"/>
    <cellStyle name="T_DT don vi cap TP nam 2010 (21.12.2009) bieu ngang_chinh thuc_2. Cac chinh sach an sinh DT2012, XD DT2013 (Q.H)_XD DT huyen 2014(1) 23.7" xfId="1598"/>
    <cellStyle name="T_DT don vi cap TP nam 2010 (21.12.2009) bieu ngang_chinh thuc_BIEU MAU XAY DUNG DU TOAN 2013 (DU THAO n)" xfId="1599"/>
    <cellStyle name="T_DT don vi cap TP nam 2010 (21.12.2009) bieu ngang_chinh thuc_BIEU MAU XAY DUNG DU TOAN 2013 (DU THAO n)_1.Cac bieu XD DT 2014 (theo CV 8895 cua BTC).30.7.ok.gui(lan 2)" xfId="1600"/>
    <cellStyle name="T_DT don vi cap TP nam 2010 (21.12.2009) bieu ngang_chinh thuc_BIEU MAU XAY DUNG DU TOAN 2013 (DU THAO n)_Co so tinh su nghiep giao duc" xfId="1601"/>
    <cellStyle name="T_DT don vi cap TP nam 2010 (21.12.2009) bieu ngang_chinh thuc_BIEU MAU XAY DUNG DU TOAN 2013 (DU THAO n)_XD DT huyen 2014(1) 23.7" xfId="1602"/>
    <cellStyle name="T_DT don vi cap TP nam 2010 (21.12.2009) bieu ngang_chinh thuc_Book3" xfId="1603"/>
    <cellStyle name="T_DT don vi cap TP nam 2010 (21.12.2009) bieu ngang_chinh thuc_Book3_1.Cac bieu XD DT 2014 (theo CV 8895 cua BTC).30.7.ok.gui(lan 2)" xfId="1604"/>
    <cellStyle name="T_DT don vi cap TP nam 2010 (21.12.2009) bieu ngang_chinh thuc_Book3_Co so tinh su nghiep giao duc" xfId="1605"/>
    <cellStyle name="T_DT don vi cap TP nam 2010 (21.12.2009) bieu ngang_chinh thuc_Book3_XD DT huyen 2014(1) 23.7" xfId="1606"/>
    <cellStyle name="T_DT don vi cap TP nam 2010 (21.12.2009) bieu ngang_chinh thuc_Co so tinh su nghiep giao duc" xfId="1607"/>
    <cellStyle name="T_DT don vi cap TP nam 2010 (21.12.2009) bieu ngang_chinh thuc_Co so tinh su nghiep giao duc (chinh thuc)" xfId="1608"/>
    <cellStyle name="T_DT don vi cap TP nam 2010 (21.12.2009) bieu ngang_chinh thuc_Co so tinh su nghiep giao duc (chinh thuc)_1.Cac bieu XD DT 2014 (theo CV 8895 cua BTC).30.7.ok.gui(lan 2)" xfId="1609"/>
    <cellStyle name="T_DT don vi cap TP nam 2010 (21.12.2009) bieu ngang_chinh thuc_Co so tinh su nghiep giao duc (chinh thuc)_Co so tinh su nghiep giao duc" xfId="1610"/>
    <cellStyle name="T_DT don vi cap TP nam 2010 (21.12.2009) bieu ngang_chinh thuc_Co so tinh su nghiep giao duc (chinh thuc)_XD DT huyen 2014(1) 23.7" xfId="1611"/>
    <cellStyle name="T_DT don vi cap TP nam 2010 (21.12.2009) bieu ngang_chinh thuc_KP to cap nuoc Hoa Vang" xfId="1612"/>
    <cellStyle name="T_DT don vi cap TP nam 2010 (21.12.2009) bieu ngang_chinh thuc_MSTS nam 2012-chi Hanh (14.5)" xfId="1613"/>
    <cellStyle name="T_DT don vi cap TP nam 2010 (21.12.2009) bieu ngang_chinh thuc_MSTS nam 2012-chi Hanh (14.5)_XD DT huyen 2014(1) 23.7" xfId="1614"/>
    <cellStyle name="T_DT don vi cap TP nam 2010 (21.12.2009) bieu ngang_chinh thuc_MSTS nam 2012-phong HCSN" xfId="1615"/>
    <cellStyle name="T_DT don vi cap TP nam 2010 (21.12.2009) bieu ngang_chinh thuc_MSTS nam 2012-phong HCSN cat giam 14-5-2012" xfId="1616"/>
    <cellStyle name="T_DT don vi cap TP nam 2010 (21.12.2009) bieu ngang_chinh thuc_MSTS nam 2012-phong HCSN cat giam 14-5-2012_XD DT huyen 2014(1) 23.7" xfId="1617"/>
    <cellStyle name="T_DT don vi cap TP nam 2010 (21.12.2009) bieu ngang_chinh thuc_MSTS nam 2012-phong HCSN(30-3)" xfId="1618"/>
    <cellStyle name="T_DT don vi cap TP nam 2010 (21.12.2009) bieu ngang_chinh thuc_MSTS nam 2012-phong HCSN(30-3)_XD DT huyen 2014(1) 23.7" xfId="1619"/>
    <cellStyle name="T_DT don vi cap TP nam 2010 (21.12.2009) bieu ngang_chinh thuc_MSTS nam 2012-phong HCSN(duong)" xfId="1620"/>
    <cellStyle name="T_DT don vi cap TP nam 2010 (21.12.2009) bieu ngang_chinh thuc_MSTS nam 2012-phong HCSN(duong)_XD DT huyen 2014(1) 23.7" xfId="1621"/>
    <cellStyle name="T_DT don vi cap TP nam 2010 (21.12.2009) bieu ngang_chinh thuc_MSTS nam 2012-phong HCSN_XD DT huyen 2014(1) 23.7" xfId="1622"/>
    <cellStyle name="T_DT don vi cap TP nam 2010 (21.12.2009) bieu ngang_chinh thuc_MSTS NAM 2013 -ngay 06-5-2013 ( thao tong hop)" xfId="1623"/>
    <cellStyle name="T_DT don vi cap TP nam 2010 (21.12.2009) bieu ngang_chinh thuc_MSTS NAM 2013 -ngay 06-5-2013 ( thao tong hop)_XD DT huyen 2014(1) 23.7" xfId="1624"/>
    <cellStyle name="T_DT don vi cap TP nam 2010 (21.12.2009) bieu ngang_chinh thuc_So lieu co ban" xfId="1625"/>
    <cellStyle name="T_DT don vi cap TP nam 2010 (21.12.2009) bieu ngang_chinh thuc_SOLADONGTBXH_DT2015" xfId="1626"/>
    <cellStyle name="T_DT don vi cap TP nam 2010 (21.12.2009) bieu ngang_chinh thuc_Tong hop cac bieu khoi quan huyen theo phan cong (Tuan tong hop)" xfId="1627"/>
    <cellStyle name="T_DT don vi cap TP nam 2010 (21.12.2009) bieu ngang_chinh thuc_XD DT huyen 2014(1) 23.7" xfId="1628"/>
    <cellStyle name="T_DU TOAN BQL" xfId="1629"/>
    <cellStyle name="T_DU TOAN BQL_BANG BAO CAO KHO HCQT NAM 2008" xfId="1630"/>
    <cellStyle name="T_DU TOAN BQL_BANG PHAN CONG TRUC" xfId="1631"/>
    <cellStyle name="T_DU TOAN BQL_BAO CAO THAN NAM 2008" xfId="1632"/>
    <cellStyle name="T_DU TOAN BQL_Book1" xfId="1633"/>
    <cellStyle name="T_DU TOAN BQL_KIEM KE ACCM2002" xfId="1634"/>
    <cellStyle name="T_Du toan chi 2010 (18.12.2009)-chinh-tk10" xfId="1635"/>
    <cellStyle name="T_Du toan chi 2010 (18.12.2009)-chinh-tk10_1.Cac bieu XD DT 2014 (theo CV 8895 cua BTC).30.7.ok.gui(lan 2)" xfId="1636"/>
    <cellStyle name="T_Du toan chi 2010 (18.12.2009)-chinh-tk10_Co so tinh su nghiep giao duc" xfId="1637"/>
    <cellStyle name="T_Du toan chi 2010 (18.12.2009)-chinh-tk10_Tong hop cac bieu khoi quan huyen theo phan cong (Tuan tong hop)" xfId="1638"/>
    <cellStyle name="T_Du toan chi 2010 (18.12.2009)-chinh-tk10_XD DT huyen 2014(1) 23.7" xfId="1639"/>
    <cellStyle name="T_Du toan lam viec voi BTC - TT 59.2013 (khoi Loan)" xfId="1640"/>
    <cellStyle name="T_Dutoan Thu-chi 2011-BTC" xfId="1641"/>
    <cellStyle name="T_Dutoan Thu-chi 2011-BTC_Tong hop DT thu - chi 2013" xfId="1642"/>
    <cellStyle name="T_Dutoan Thu-chi 2011-BTC_Tong hop DT thu - chi 2013 trinh HDND TP (16.11.2012)s" xfId="1643"/>
    <cellStyle name="T_Dutoan Thu-chi 2011-BTC_Tong hop DT thu - chi 2014 trinh HDND TP" xfId="1644"/>
    <cellStyle name="T_Dutoan Thu-chi 2011-BTC_Tong hop du toan thu - chi 2013 (1.11.2012)" xfId="1645"/>
    <cellStyle name="T_Dutoan Thu-chi 2011-BTC_Tong hop du toan thu - chi 2013 (1_11_2012)" xfId="1646"/>
    <cellStyle name="T_form ton kho CK 2 tuan 8" xfId="1647"/>
    <cellStyle name="T_form ton kho CK 2 tuan 8_BANG BAO CAO KHO HCQT NAM 2008" xfId="1648"/>
    <cellStyle name="T_form ton kho CK 2 tuan 8_BANG PHAN CONG TRUC" xfId="1649"/>
    <cellStyle name="T_form ton kho CK 2 tuan 8_BAO CAO THAN NAM 2008" xfId="1650"/>
    <cellStyle name="T_form ton kho CK 2 tuan 8_KIEM KE ACCM2002" xfId="1651"/>
    <cellStyle name="T_KIEM KE ACCM2002" xfId="1652"/>
    <cellStyle name="T_KP to cap nuoc Hoa Vang" xfId="1653"/>
    <cellStyle name="T_KH XDCB 18-6-2010" xfId="1654"/>
    <cellStyle name="T_KH XDCB 18-6-2010_1.Cac bieu XD DT 2014 (theo CV 8895 cua BTC).30.7.ok.gui(lan 2)" xfId="1655"/>
    <cellStyle name="T_KH XDCB 18-6-2010_Baocao-rasoat-NQ11-theoCV1070-BKHDT-suatheoUB" xfId="1656"/>
    <cellStyle name="T_KH XDCB 18-6-2010_Baocao-rasoat-theoNQ11" xfId="1657"/>
    <cellStyle name="T_KH XDCB 18-6-2010_Bieu 14a, 15a- Von vay TD(1)" xfId="1658"/>
    <cellStyle name="T_KH XDCB 18-6-2010_Co so tinh su nghiep giao duc" xfId="1659"/>
    <cellStyle name="T_KH XDCB 18-6-2010_Tonghop-nguon" xfId="1660"/>
    <cellStyle name="T_KH XDCB 18-6-2010_Tonghop-nguon-goiUB1-7" xfId="1661"/>
    <cellStyle name="T_KH XDCB 18-6-2010_XD DT huyen 2014(1) 23.7" xfId="1662"/>
    <cellStyle name="T_Lap gia BS Da Nang" xfId="1663"/>
    <cellStyle name="T_Lap gia BS Da Nang_1.Cac bieu XD DT 2014 (theo CV 8895 cua BTC).30.7.ok.gui(lan 2)" xfId="1664"/>
    <cellStyle name="T_Lap gia BS Da Nang_Co so tinh su nghiep giao duc" xfId="1665"/>
    <cellStyle name="T_Lap gia BS Da Nang_XD DT huyen 2014(1) 23.7" xfId="1666"/>
    <cellStyle name="T_NPP Khanh Vinh Thai Nguyen - BC KTTB_CTrinh_TB__20_loc__Milk_Yomilk_CK1" xfId="1667"/>
    <cellStyle name="T_NPP Khanh Vinh Thai Nguyen - BC KTTB_CTrinh_TB__20_loc__Milk_Yomilk_CK1_BANG BAO CAO KHO HCQT NAM 2008" xfId="1668"/>
    <cellStyle name="T_NPP Khanh Vinh Thai Nguyen - BC KTTB_CTrinh_TB__20_loc__Milk_Yomilk_CK1_BANG PHAN CONG TRUC" xfId="1669"/>
    <cellStyle name="T_NPP Khanh Vinh Thai Nguyen - BC KTTB_CTrinh_TB__20_loc__Milk_Yomilk_CK1_BAO CAO THAN NAM 2008" xfId="1670"/>
    <cellStyle name="T_NPP Khanh Vinh Thai Nguyen - BC KTTB_CTrinh_TB__20_loc__Milk_Yomilk_CK1_Copy of Gui BHXH nho bao cao so lieu nam 2012" xfId="1671"/>
    <cellStyle name="T_NPP Khanh Vinh Thai Nguyen - BC KTTB_CTrinh_TB__20_loc__Milk_Yomilk_CK1_chi tiet so lieu STC theo so da thu" xfId="1672"/>
    <cellStyle name="T_NPP Khanh Vinh Thai Nguyen - BC KTTB_CTrinh_TB__20_loc__Milk_Yomilk_CK1_KIEM KE ACCM2002" xfId="1673"/>
    <cellStyle name="T_Nguonchuyensodutamung2008sang2009(Thuong)" xfId="1674"/>
    <cellStyle name="T_Nguonchuyensodutamung2008sang2009(Thuong)_1.Cac bieu XD DT 2014 (theo CV 8895 cua BTC).30.7.ok.gui(lan 2)" xfId="1675"/>
    <cellStyle name="T_Nguonchuyensodutamung2008sang2009(Thuong)_Co so tinh su nghiep giao duc" xfId="1676"/>
    <cellStyle name="T_Nguonchuyensodutamung2008sang2009(Thuong)_XD DT huyen 2014(1) 23.7" xfId="1677"/>
    <cellStyle name="T_PP XD DINH MUC 2011 ( 12-07-2010)" xfId="1678"/>
    <cellStyle name="T_PP XD DINH MUC 2011 ( 12-07-2010)_1.Cac bieu XD DT 2014 (theo CV 8895 cua BTC).30.7.ok.gui(lan 2)" xfId="1679"/>
    <cellStyle name="T_PP XD DINH MUC 2011 ( 12-07-2010)_Co so tinh su nghiep giao duc" xfId="1680"/>
    <cellStyle name="T_PP XD DINH MUC 2011 ( 12-07-2010)_Tong hop cac bieu khoi quan huyen theo phan cong (Tuan tong hop)" xfId="1681"/>
    <cellStyle name="T_PP XD DINH MUC 2011 ( 12-07-2010)_XD DT huyen 2014(1) 23.7" xfId="1682"/>
    <cellStyle name="T_QTQuy2-2005" xfId="1683"/>
    <cellStyle name="T_QTQuy2-2005_1.Cac bieu XD DT 2014 (theo CV 8895 cua BTC).30.7.ok.gui(lan 2)" xfId="1684"/>
    <cellStyle name="T_QTQuy2-2005_Bangtheodoicongviec" xfId="1685"/>
    <cellStyle name="T_QTQuy2-2005_Bangtheodoicongviec_1.Cac bieu XD DT 2014 (theo CV 8895 cua BTC).30.7.ok.gui(lan 2)" xfId="1686"/>
    <cellStyle name="T_QTQuy2-2005_Bangtheodoicongviec_Co so tinh su nghiep giao duc" xfId="1687"/>
    <cellStyle name="T_QTQuy2-2005_Bangtheodoicongviec_XD DT huyen 2014(1) 23.7" xfId="1688"/>
    <cellStyle name="T_QTQuy2-2005_bc KB den ngay 15122010" xfId="1689"/>
    <cellStyle name="T_QTQuy2-2005_bc KB den ngay 15122010_1.Cac bieu XD DT 2014 (theo CV 8895 cua BTC).30.7.ok.gui(lan 2)" xfId="1690"/>
    <cellStyle name="T_QTQuy2-2005_bc KB den ngay 15122010_Co so tinh su nghiep giao duc" xfId="1691"/>
    <cellStyle name="T_QTQuy2-2005_bc KB den ngay 15122010_XD DT huyen 2014(1) 23.7" xfId="1692"/>
    <cellStyle name="T_QTQuy2-2005_Co so tinh su nghiep giao duc" xfId="1693"/>
    <cellStyle name="T_QTQuy2-2005_Nguonchuyensodutamung2008sang2009(Thuong)" xfId="1694"/>
    <cellStyle name="T_QTQuy2-2005_Nguonchuyensodutamung2008sang2009(Thuong)_1.Cac bieu XD DT 2014 (theo CV 8895 cua BTC).30.7.ok.gui(lan 2)" xfId="1695"/>
    <cellStyle name="T_QTQuy2-2005_Nguonchuyensodutamung2008sang2009(Thuong)_Co so tinh su nghiep giao duc" xfId="1696"/>
    <cellStyle name="T_QTQuy2-2005_Nguonchuyensodutamung2008sang2009(Thuong)_XD DT huyen 2014(1) 23.7" xfId="1697"/>
    <cellStyle name="T_QTQuy2-2005_TABMIS 16.12.10" xfId="1698"/>
    <cellStyle name="T_QTQuy2-2005_TABMIS 16.12.10_1.Cac bieu XD DT 2014 (theo CV 8895 cua BTC).30.7.ok.gui(lan 2)" xfId="1699"/>
    <cellStyle name="T_QTQuy2-2005_TABMIS 16.12.10_Co so tinh su nghiep giao duc" xfId="1700"/>
    <cellStyle name="T_QTQuy2-2005_TABMIS 16.12.10_XD DT huyen 2014(1) 23.7" xfId="1701"/>
    <cellStyle name="T_QTQuy2-2005_TABMIS chuyen nguon" xfId="1702"/>
    <cellStyle name="T_QTQuy2-2005_TABMIS chuyen nguon_1.Cac bieu XD DT 2014 (theo CV 8895 cua BTC).30.7.ok.gui(lan 2)" xfId="1703"/>
    <cellStyle name="T_QTQuy2-2005_TABMIS chuyen nguon_Co so tinh su nghiep giao duc" xfId="1704"/>
    <cellStyle name="T_QTQuy2-2005_TABMIS chuyen nguon_XD DT huyen 2014(1) 23.7" xfId="1705"/>
    <cellStyle name="T_QTQuy2-2005_TAM UNG 2010 (31.12.2010) Q IN BC" xfId="1706"/>
    <cellStyle name="T_QTQuy2-2005_TAM UNG 2010 (31.12.2010) Q IN BC_1.Cac bieu XD DT 2014 (theo CV 8895 cua BTC).30.7.ok.gui(lan 2)" xfId="1707"/>
    <cellStyle name="T_QTQuy2-2005_TAM UNG 2010 (31.12.2010) Q IN BC_Co so tinh su nghiep giao duc" xfId="1708"/>
    <cellStyle name="T_QTQuy2-2005_TAM UNG 2010 (31.12.2010) Q IN BC_XD DT huyen 2014(1) 23.7" xfId="1709"/>
    <cellStyle name="T_QTQuy2-2005_tham tra" xfId="1710"/>
    <cellStyle name="T_QTQuy2-2005_tham tra_1.Cac bieu XD DT 2014 (theo CV 8895 cua BTC).30.7.ok.gui(lan 2)" xfId="1711"/>
    <cellStyle name="T_QTQuy2-2005_tham tra_Co so tinh su nghiep giao duc" xfId="1712"/>
    <cellStyle name="T_QTQuy2-2005_tham tra_XD DT huyen 2014(1) 23.7" xfId="1713"/>
    <cellStyle name="T_QTQuy2-2005_XD DT huyen 2014(1) 23.7" xfId="1714"/>
    <cellStyle name="T_Sheet1" xfId="1715"/>
    <cellStyle name="T_Sheet1_BANG BAO CAO KHO HCQT NAM 2008" xfId="1716"/>
    <cellStyle name="T_Sheet1_BANG PHAN CONG TRUC" xfId="1717"/>
    <cellStyle name="T_Sheet1_BAO CAO THAN NAM 2008" xfId="1718"/>
    <cellStyle name="T_Sheet1_KIEM KE ACCM2002" xfId="1719"/>
    <cellStyle name="T_So lieu co ban" xfId="1720"/>
    <cellStyle name="T_So lieu co ban_1. DU TOAN CHI 2014_KHOI QH-PX (duthao).10.10" xfId="1721"/>
    <cellStyle name="T_So lieu co ban_1. DU TOAN CHI 2014_KHOI QH-PX (duthao).9.10(hop LC)-sua" xfId="1722"/>
    <cellStyle name="T_sua chua cham trung bay  mien Bac" xfId="1723"/>
    <cellStyle name="T_sua chua cham trung bay  mien Bac_BANG BAO CAO KHO HCQT NAM 2008" xfId="1724"/>
    <cellStyle name="T_sua chua cham trung bay  mien Bac_BANG PHAN CONG TRUC" xfId="1725"/>
    <cellStyle name="T_sua chua cham trung bay  mien Bac_BAO CAO THAN NAM 2008" xfId="1726"/>
    <cellStyle name="T_sua chua cham trung bay  mien Bac_Copy of Gui BHXH nho bao cao so lieu nam 2012" xfId="1727"/>
    <cellStyle name="T_sua chua cham trung bay  mien Bac_chi tiet so lieu STC theo so da thu" xfId="1728"/>
    <cellStyle name="T_sua chua cham trung bay  mien Bac_KIEM KE ACCM2002" xfId="1729"/>
    <cellStyle name="T_TABMIS 16.12.10" xfId="1730"/>
    <cellStyle name="T_TABMIS 16.12.10_1.Cac bieu XD DT 2014 (theo CV 8895 cua BTC).30.7.ok.gui(lan 2)" xfId="1731"/>
    <cellStyle name="T_TABMIS 16.12.10_Co so tinh su nghiep giao duc" xfId="1732"/>
    <cellStyle name="T_TABMIS 16.12.10_XD DT huyen 2014(1) 23.7" xfId="1733"/>
    <cellStyle name="T_TABMIS chuyen nguon" xfId="1734"/>
    <cellStyle name="T_TABMIS chuyen nguon_1.Cac bieu XD DT 2014 (theo CV 8895 cua BTC).30.7.ok.gui(lan 2)" xfId="1735"/>
    <cellStyle name="T_TABMIS chuyen nguon_Co so tinh su nghiep giao duc" xfId="1736"/>
    <cellStyle name="T_TABMIS chuyen nguon_XD DT huyen 2014(1) 23.7" xfId="1737"/>
    <cellStyle name="T_TAM UNG 2010 (31.12.2010) Q IN BC" xfId="1738"/>
    <cellStyle name="T_TAM UNG 2010 (31.12.2010) Q IN BC_1.Cac bieu XD DT 2014 (theo CV 8895 cua BTC).30.7.ok.gui(lan 2)" xfId="1739"/>
    <cellStyle name="T_TAM UNG 2010 (31.12.2010) Q IN BC_Co so tinh su nghiep giao duc" xfId="1740"/>
    <cellStyle name="T_TAM UNG 2010 (31.12.2010) Q IN BC_XD DT huyen 2014(1) 23.7" xfId="1741"/>
    <cellStyle name="T_TONG HOP CAC BIEU MAU DU TOAN 2010" xfId="1742"/>
    <cellStyle name="T_Tong hop CCTL 2011 - Lam du toan" xfId="1743"/>
    <cellStyle name="T_Tong hop CCTL 2011 - Lam du toan_1.Cac bieu XD DT 2014 (theo CV 8895 cua BTC).30.7.ok.gui(lan 2)" xfId="1744"/>
    <cellStyle name="T_Tong hop CCTL 2011 - Lam du toan_Co so tinh su nghiep giao duc" xfId="1745"/>
    <cellStyle name="T_Tong hop CCTL 2011 - Lam du toan_XD DT huyen 2014(1) 23.7" xfId="1746"/>
    <cellStyle name="T_Tongdutoans" xfId="1747"/>
    <cellStyle name="T_Tongdutoans_1.Cac bieu XD DT 2014 (theo CV 8895 cua BTC).30.7.ok.gui(lan 2)" xfId="1748"/>
    <cellStyle name="T_Tongdutoans_Co so tinh su nghiep giao duc" xfId="1749"/>
    <cellStyle name="T_Tongdutoans_XD DT huyen 2014(1) 23.7" xfId="1750"/>
    <cellStyle name="T_tham tra" xfId="1751"/>
    <cellStyle name="T_tham tra_1.Cac bieu XD DT 2014 (theo CV 8895 cua BTC).30.7.ok.gui(lan 2)" xfId="1752"/>
    <cellStyle name="T_tham tra_Co so tinh su nghiep giao duc" xfId="1753"/>
    <cellStyle name="T_tham tra_XD DT huyen 2014(1) 23.7" xfId="1754"/>
    <cellStyle name="T_XD DT huyen 2014(1) 23.7" xfId="1755"/>
    <cellStyle name="T_" xfId="1756"/>
    <cellStyle name="T__1" xfId="1757"/>
    <cellStyle name="T__1.Cac bieu XD DT 2014 (theo CV 8895 cua BTC).30.7.ok.gui(lan 2)" xfId="1758"/>
    <cellStyle name="T__1_1.Cac bieu XD DT 2014 (theo CV 8895 cua BTC).30.7.ok.gui(lan 2)" xfId="1759"/>
    <cellStyle name="T__1_Co so tinh su nghiep giao duc" xfId="1760"/>
    <cellStyle name="T__1_XD DT huyen 2014(1) 23.7" xfId="1761"/>
    <cellStyle name="T__BAO CAO 13 THANG2010 (THEO NGUON)1502" xfId="1762"/>
    <cellStyle name="T__BAO CAO 13 THANG2010 (THEO NGUON)1502_1.Cac bieu XD DT 2014 (theo CV 8895 cua BTC).30.7.ok.gui(lan 2)" xfId="1763"/>
    <cellStyle name="T__BAO CAO 13 THANG2010 (THEO NGUON)1502_Co so tinh su nghiep giao duc" xfId="1764"/>
    <cellStyle name="T__BAO CAO 13 THANG2010 (THEO NGUON)1502_XD DT huyen 2014(1) 23.7" xfId="1765"/>
    <cellStyle name="T__Co so tinh su nghiep giao duc" xfId="1766"/>
    <cellStyle name="T__TABMIS chuyen nguon" xfId="1767"/>
    <cellStyle name="T__TABMIS chuyen nguon_1.Cac bieu XD DT 2014 (theo CV 8895 cua BTC).30.7.ok.gui(lan 2)" xfId="1768"/>
    <cellStyle name="T__TABMIS chuyen nguon_Co so tinh su nghiep giao duc" xfId="1769"/>
    <cellStyle name="T__TABMIS chuyen nguon_XD DT huyen 2014(1) 23.7" xfId="1770"/>
    <cellStyle name="T__TAM UNG 2010 (31.12.2010) Q IN BC" xfId="1771"/>
    <cellStyle name="T__TAM UNG 2010 (31.12.2010) Q IN BC_1.Cac bieu XD DT 2014 (theo CV 8895 cua BTC).30.7.ok.gui(lan 2)" xfId="1772"/>
    <cellStyle name="T__TAM UNG 2010 (31.12.2010) Q IN BC_Co so tinh su nghiep giao duc" xfId="1773"/>
    <cellStyle name="T__TAM UNG 2010 (31.12.2010) Q IN BC_XD DT huyen 2014(1) 23.7" xfId="1774"/>
    <cellStyle name="T__XD DT huyen 2014(1) 23.7" xfId="1775"/>
    <cellStyle name="T__" xfId="1776"/>
    <cellStyle name="T___1.Cac bieu XD DT 2014 (theo CV 8895 cua BTC).30.7.ok.gui(lan 2)" xfId="1777"/>
    <cellStyle name="T___Co so tinh su nghiep giao duc" xfId="1778"/>
    <cellStyle name="T___XD DT huyen 2014(1) 23.7" xfId="1779"/>
    <cellStyle name="t1" xfId="1780"/>
    <cellStyle name="tde" xfId="1781"/>
    <cellStyle name="Text Indent A" xfId="1782"/>
    <cellStyle name="Text Indent B" xfId="1783"/>
    <cellStyle name="Text Indent C" xfId="1784"/>
    <cellStyle name="Times New Roman" xfId="1785"/>
    <cellStyle name="tit1" xfId="1786"/>
    <cellStyle name="tit2" xfId="1787"/>
    <cellStyle name="tit3" xfId="1788"/>
    <cellStyle name="tit4" xfId="1789"/>
    <cellStyle name="Title" xfId="1790"/>
    <cellStyle name="Title 2" xfId="1791"/>
    <cellStyle name="Title 3" xfId="1792"/>
    <cellStyle name="Title 4" xfId="1793"/>
    <cellStyle name="Tong so" xfId="1794"/>
    <cellStyle name="tong so 1" xfId="1795"/>
    <cellStyle name="Tong so_1.Cac bieu XD DT 2014 (theo CV 8895 cua BTC).30.7.ok.gui(lan 2)" xfId="1796"/>
    <cellStyle name="Tongcong" xfId="1797"/>
    <cellStyle name="Total" xfId="1798"/>
    <cellStyle name="Total 2" xfId="1799"/>
    <cellStyle name="Total 2 2" xfId="1800"/>
    <cellStyle name="Total 3" xfId="1801"/>
    <cellStyle name="Total 4" xfId="1802"/>
    <cellStyle name="tt1" xfId="1803"/>
    <cellStyle name="Tusental (0)_pldt" xfId="1804"/>
    <cellStyle name="Tusental_pldt" xfId="1805"/>
    <cellStyle name="th" xfId="1806"/>
    <cellStyle name="þ_x001D_" xfId="1807"/>
    <cellStyle name="th_BANG BAO CAO KHO HCQT NAM 2008" xfId="1808"/>
    <cellStyle name="þ_x001D_ð¤_x000C_¯" xfId="1809"/>
    <cellStyle name="þ_x001D_ð¤_x000C_¯þ_x0014_&#13;" xfId="1810"/>
    <cellStyle name="þ_x001D_ð¤_x000C_¯þ_x0014_&#13;¨þU" xfId="1811"/>
    <cellStyle name="þ_x001D_ð¤_x000C_¯þ_x0014_&#13;¨þU_x0001_" xfId="1812"/>
    <cellStyle name="þ_x001D_ð¤_x000C_¯þ_x0014_&#13;¨þU_x0001_À_x0004_" xfId="1813"/>
    <cellStyle name="þ_x001D_ð¤_x000C_¯þ_x0014_&#13;¨þU_x0001_À_x0004_ _x0015__x000F_" xfId="1814"/>
    <cellStyle name="þ_x001D_ð¤_x000C_¯þ_x0014_&#13;¨þU_x0001_À_x0004_ _x0015__x000F__x0001__x0001_" xfId="1815"/>
    <cellStyle name="þ_x001D_ð·_x000C_æþ'&#13;ßþU_x0001_Ø_x0005_ü_x0014__x0007__x0001__x0001_" xfId="1816"/>
    <cellStyle name="þ_x001D_ðÇ%Uý—&amp;Hý9_x0008_Ÿ s&#10;_x0007__x0001__x0001_" xfId="1817"/>
    <cellStyle name="þ_x001D_ðÇ%Uý—&amp;Hý9_x0008_Ÿ s&#10;_x0007__x0001__x0001_" xfId="1818"/>
    <cellStyle name="þ_x001D_ðK_x000C_Fý_x001B_&#13;9ýU_x0001_Ð_x0008_¦)_x0007_" xfId="1819"/>
    <cellStyle name="þ_x001D_ðK_x000C_Fý_x001B_&#13;9ýU_x0001_Ð_x0008_¦)_x0007__x0001__x0001_" xfId="1820"/>
    <cellStyle name="thuong-10" xfId="1821"/>
    <cellStyle name="thuong-11" xfId="1822"/>
    <cellStyle name="Thuyet minh" xfId="1823"/>
    <cellStyle name="thvt" xfId="1824"/>
    <cellStyle name="trung" xfId="1825"/>
    <cellStyle name="Valuta (0)_pldt" xfId="1826"/>
    <cellStyle name="Valuta_pldt" xfId="1827"/>
    <cellStyle name="VANG1" xfId="1828"/>
    <cellStyle name="viet" xfId="1829"/>
    <cellStyle name="viet2" xfId="1830"/>
    <cellStyle name="VN new romanNormal" xfId="1831"/>
    <cellStyle name="Vn Time 13" xfId="1832"/>
    <cellStyle name="Vn Time 14" xfId="1833"/>
    <cellStyle name="VN time new roman" xfId="1834"/>
    <cellStyle name="vnbo" xfId="1835"/>
    <cellStyle name="VNlucida sans" xfId="1836"/>
    <cellStyle name="vntxt1" xfId="1837"/>
    <cellStyle name="vntxt2" xfId="1838"/>
    <cellStyle name="vnhead1" xfId="1839"/>
    <cellStyle name="vnhead2" xfId="1840"/>
    <cellStyle name="vnhead3" xfId="1841"/>
    <cellStyle name="vnhead4" xfId="1842"/>
    <cellStyle name="Währung [0]_68574_Materialbedarfsliste" xfId="1843"/>
    <cellStyle name="Währung_68574_Materialbedarfsliste" xfId="1844"/>
    <cellStyle name="Walutowy [0]_Invoices2001Slovakia" xfId="1845"/>
    <cellStyle name="Walutowy_Invoices2001Slovakia" xfId="1846"/>
    <cellStyle name="Warning Text" xfId="1847"/>
    <cellStyle name="Warning Text 2" xfId="1848"/>
    <cellStyle name="Warning Text 3" xfId="1849"/>
    <cellStyle name="Warning Text 4" xfId="1850"/>
    <cellStyle name="xan1" xfId="1851"/>
    <cellStyle name="xuan" xfId="1852"/>
    <cellStyle name="เครื่องหมายสกุลเงิน [0]_FTC_OFFER" xfId="1853"/>
    <cellStyle name="เครื่องหมายสกุลเงิน_FTC_OFFER" xfId="1854"/>
    <cellStyle name="ปกติ_FTC_OFFER" xfId="1855"/>
    <cellStyle name=" [0.00]_ Att. 1- Cover" xfId="1856"/>
    <cellStyle name="_ Att. 1- Cover" xfId="1857"/>
    <cellStyle name="?_ Att. 1- Cover" xfId="1858"/>
    <cellStyle name="똿뗦먛귟 [0.00]_PRODUCT DETAIL Q1" xfId="1859"/>
    <cellStyle name="똿뗦먛귟_PRODUCT DETAIL Q1" xfId="1860"/>
    <cellStyle name="믅됞 [0.00]_PRODUCT DETAIL Q1" xfId="1861"/>
    <cellStyle name="믅됞_PRODUCT DETAIL Q1" xfId="1862"/>
    <cellStyle name="백분율_95" xfId="1863"/>
    <cellStyle name="뷭?_BOOKSHIP" xfId="1864"/>
    <cellStyle name="안건회계법인" xfId="1865"/>
    <cellStyle name="콤맀_Sheet1_총괄표 (수출입) (2)" xfId="1866"/>
    <cellStyle name="콤마 [ - 유형1" xfId="1867"/>
    <cellStyle name="콤마 [ - 유형2" xfId="1868"/>
    <cellStyle name="콤마 [ - 유형3" xfId="1869"/>
    <cellStyle name="콤마 [ - 유형4" xfId="1870"/>
    <cellStyle name="콤마 [ - 유형5" xfId="1871"/>
    <cellStyle name="콤마 [ - 유형6" xfId="1872"/>
    <cellStyle name="콤마 [ - 유형7" xfId="1873"/>
    <cellStyle name="콤마 [ - 유형8" xfId="1874"/>
    <cellStyle name="콤마 [0]_ 비목별 월별기술 " xfId="1875"/>
    <cellStyle name="콤마_ 비목별 월별기술 " xfId="1876"/>
    <cellStyle name="통화 [0]_1202" xfId="1877"/>
    <cellStyle name="통화_1202" xfId="1878"/>
    <cellStyle name="표섀_변경(최종)" xfId="1879"/>
    <cellStyle name="표준_(정보부문)월별인원계획" xfId="1880"/>
    <cellStyle name="표줠_Sheet1_1_총괄표 (수출입) (2)" xfId="1881"/>
    <cellStyle name="一般_00Q3902REV.1" xfId="1882"/>
    <cellStyle name="千分位[0]_00Q3902REV.1" xfId="1883"/>
    <cellStyle name="千分位_00Q3902REV.1" xfId="1884"/>
    <cellStyle name="常规_GL ACM Master OCT08" xfId="1885"/>
    <cellStyle name="桁区切り [0.00]_BE-BQ" xfId="1886"/>
    <cellStyle name="桁区切り_BE-BQ" xfId="1887"/>
    <cellStyle name="標準_2110-5" xfId="1888"/>
    <cellStyle name="貨幣 [0]_00Q3902REV.1" xfId="1889"/>
    <cellStyle name="貨幣[0]_BRE" xfId="1890"/>
    <cellStyle name="貨幣_00Q3902REV.1" xfId="1891"/>
    <cellStyle name="通貨 [0.00]_BE-BQ" xfId="1892"/>
    <cellStyle name="通貨_BE-BQ" xfId="18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To&#225;n%20%20NS&#272;P\N&#259;m%202021\Bi&#7875;u%20QT%20n&#259;m%202021\(VA)%20M&#7851;u%20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PT\Documents\Zalo%20Received%20Files\Quyet%20toan%202021%20chu&#7849;n%20(H&#272;N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u%20lieu%20nam%202018\Quyet%20toan%202017\Phan%20tich%20QT%20trinh%20HDND\C&#225;c%20bi&#7875;u%20QT%20t&#7893;ng%20h&#7907;p-2017%20BC%20H&#272;ND(14.11.20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Q.To&#225;n%20%20NS&#272;P\N&#259;m%202021\Bi&#7875;u%20QT%20BTC%20n&#259;m%202021\(VA)%20Bi&#7875;u%206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FPT\Documents\Zalo%20Received%20Files\(VA)%20Bi&#7875;u%20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u_62"/>
    </sheetNames>
    <sheetDataSet>
      <sheetData sheetId="0">
        <row r="14">
          <cell r="G14">
            <v>4908680157963</v>
          </cell>
          <cell r="H14">
            <v>1193061066215</v>
          </cell>
        </row>
        <row r="17">
          <cell r="F17">
            <v>217698202420</v>
          </cell>
          <cell r="G17">
            <v>615209039310</v>
          </cell>
          <cell r="H17">
            <v>321790015324</v>
          </cell>
        </row>
        <row r="18">
          <cell r="F18">
            <v>200000000</v>
          </cell>
          <cell r="G18">
            <v>0</v>
          </cell>
          <cell r="H18">
            <v>0</v>
          </cell>
        </row>
        <row r="28">
          <cell r="E28">
            <v>0</v>
          </cell>
          <cell r="F28">
            <v>0</v>
          </cell>
          <cell r="G28">
            <v>0</v>
          </cell>
          <cell r="H28">
            <v>0</v>
          </cell>
        </row>
        <row r="29">
          <cell r="D29">
            <v>118545000000</v>
          </cell>
        </row>
        <row r="34">
          <cell r="E34">
            <v>4507796592112</v>
          </cell>
          <cell r="F34">
            <v>686794971980</v>
          </cell>
          <cell r="G34">
            <v>3785443759471</v>
          </cell>
          <cell r="H34">
            <v>35557860661</v>
          </cell>
        </row>
        <row r="35">
          <cell r="E35">
            <v>37855738598</v>
          </cell>
          <cell r="F35">
            <v>37575103598</v>
          </cell>
          <cell r="G35">
            <v>280635000</v>
          </cell>
        </row>
        <row r="46">
          <cell r="G46">
            <v>7265175629449</v>
          </cell>
          <cell r="H46">
            <v>1017010234055</v>
          </cell>
        </row>
        <row r="51">
          <cell r="F51">
            <v>6378090774800</v>
          </cell>
          <cell r="G51">
            <v>1990908403918</v>
          </cell>
        </row>
        <row r="56">
          <cell r="F56">
            <v>266681177252</v>
          </cell>
          <cell r="G56">
            <v>107263444578</v>
          </cell>
          <cell r="H56">
            <v>4854714960</v>
          </cell>
        </row>
        <row r="57">
          <cell r="F57">
            <v>28605711250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ết dư"/>
      <sheetName val="60.QT thu NS huyện"/>
      <sheetName val="58.Quyết toán chi NS huyện"/>
      <sheetName val="48.QTNSĐP (HĐND)"/>
      <sheetName val="49.QTthu chi tỉnh"/>
      <sheetName val="Cân đối QT"/>
      <sheetName val="50.Toàn tỉnh"/>
      <sheetName val="Văn phòng tỉnh"/>
      <sheetName val="TP Bắc Giang "/>
      <sheetName val="Việt Yên "/>
      <sheetName val="Hiệp Hòa "/>
      <sheetName val="Yên Dũng R"/>
      <sheetName val="Lạng Giang R"/>
      <sheetName val="Tân Yên "/>
      <sheetName val="Yên Thế "/>
      <sheetName val="Lục Nam "/>
      <sheetName val="Lục Ngạn  "/>
      <sheetName val="Sơn Động (R)"/>
    </sheetNames>
    <sheetDataSet>
      <sheetData sheetId="5">
        <row r="9">
          <cell r="B9">
            <v>41199314763922</v>
          </cell>
          <cell r="G9">
            <v>41126664538215</v>
          </cell>
        </row>
        <row r="11">
          <cell r="B11">
            <v>4619907193317</v>
          </cell>
          <cell r="C11">
            <v>2907515592707</v>
          </cell>
          <cell r="D11">
            <v>1458959386909</v>
          </cell>
          <cell r="E11">
            <v>253432213701</v>
          </cell>
          <cell r="G11">
            <v>9026329585899</v>
          </cell>
          <cell r="I11">
            <v>4909980157963</v>
          </cell>
          <cell r="J11">
            <v>1193061066215</v>
          </cell>
        </row>
        <row r="12">
          <cell r="B12">
            <v>13502806897217</v>
          </cell>
          <cell r="C12">
            <v>2482878009037</v>
          </cell>
          <cell r="D12">
            <v>9859817345382</v>
          </cell>
          <cell r="E12">
            <v>1160111542798</v>
          </cell>
          <cell r="G12">
            <v>1497987835</v>
          </cell>
        </row>
        <row r="13">
          <cell r="B13">
            <v>112118159538</v>
          </cell>
          <cell r="C13">
            <v>107263444578</v>
          </cell>
          <cell r="D13">
            <v>4854714960</v>
          </cell>
          <cell r="E13">
            <v>0</v>
          </cell>
          <cell r="G13">
            <v>11609862335297</v>
          </cell>
          <cell r="I13">
            <v>6138561108776</v>
          </cell>
          <cell r="J13">
            <v>1791747188471</v>
          </cell>
        </row>
        <row r="14">
          <cell r="B14">
            <v>53533931542</v>
          </cell>
          <cell r="C14">
            <v>12615774767</v>
          </cell>
          <cell r="D14">
            <v>22869778566</v>
          </cell>
          <cell r="E14">
            <v>18048378209</v>
          </cell>
          <cell r="G14">
            <v>1200000000</v>
          </cell>
        </row>
        <row r="15">
          <cell r="B15">
            <v>5914650379132</v>
          </cell>
          <cell r="C15">
            <v>2598615808092</v>
          </cell>
          <cell r="D15">
            <v>2725629089997</v>
          </cell>
          <cell r="E15">
            <v>590405481043</v>
          </cell>
          <cell r="G15">
            <v>8368999178718</v>
          </cell>
          <cell r="I15">
            <v>1990908403918</v>
          </cell>
        </row>
        <row r="16">
          <cell r="B16">
            <v>0</v>
          </cell>
          <cell r="G16">
            <v>11711370402426</v>
          </cell>
          <cell r="H16">
            <v>3429184538922</v>
          </cell>
          <cell r="I16">
            <v>7265175629449</v>
          </cell>
          <cell r="J16">
            <v>1017010234055</v>
          </cell>
        </row>
        <row r="17">
          <cell r="D17">
            <v>6378090774800</v>
          </cell>
          <cell r="E17">
            <v>1990908403918</v>
          </cell>
          <cell r="G17">
            <v>378799336790</v>
          </cell>
          <cell r="I17">
            <v>107263444578</v>
          </cell>
          <cell r="J17">
            <v>4854714960</v>
          </cell>
        </row>
        <row r="18">
          <cell r="C18">
            <v>6550550000000</v>
          </cell>
          <cell r="D18">
            <v>4229102000000</v>
          </cell>
          <cell r="E18">
            <v>901891816000</v>
          </cell>
        </row>
        <row r="19">
          <cell r="C19">
            <v>1965225858355</v>
          </cell>
          <cell r="D19">
            <v>2148988774800</v>
          </cell>
          <cell r="E19">
            <v>1089016587918</v>
          </cell>
        </row>
        <row r="20">
          <cell r="B20">
            <v>101019916666</v>
          </cell>
          <cell r="C20">
            <v>101019916666</v>
          </cell>
        </row>
        <row r="23">
          <cell r="B23">
            <v>10503249437</v>
          </cell>
          <cell r="C23">
            <v>10503249437</v>
          </cell>
          <cell r="H23">
            <v>28605711250</v>
          </cell>
        </row>
        <row r="24">
          <cell r="H24">
            <v>18102461813</v>
          </cell>
        </row>
        <row r="25">
          <cell r="G25">
            <v>10503249437</v>
          </cell>
          <cell r="H25">
            <v>10503249437</v>
          </cell>
        </row>
        <row r="28">
          <cell r="B28">
            <v>0</v>
          </cell>
          <cell r="C28">
            <v>0</v>
          </cell>
          <cell r="G28">
            <v>0</v>
          </cell>
        </row>
      </sheetData>
      <sheetData sheetId="6">
        <row r="13">
          <cell r="C13">
            <v>7546100000000</v>
          </cell>
          <cell r="D13">
            <v>8936100000000</v>
          </cell>
        </row>
        <row r="15">
          <cell r="C15">
            <v>250000000000</v>
          </cell>
          <cell r="D15">
            <v>250000000000</v>
          </cell>
          <cell r="H15">
            <v>312454071752</v>
          </cell>
          <cell r="I15">
            <v>0</v>
          </cell>
          <cell r="J15">
            <v>0</v>
          </cell>
        </row>
        <row r="16">
          <cell r="C16">
            <v>20000000000</v>
          </cell>
          <cell r="D16">
            <v>20000000000</v>
          </cell>
          <cell r="H16">
            <v>37476460339</v>
          </cell>
          <cell r="I16">
            <v>0</v>
          </cell>
          <cell r="J16">
            <v>0</v>
          </cell>
        </row>
        <row r="17">
          <cell r="H17">
            <v>0</v>
          </cell>
          <cell r="I17">
            <v>0</v>
          </cell>
          <cell r="J17">
            <v>0</v>
          </cell>
        </row>
        <row r="18">
          <cell r="H18">
            <v>110655348169</v>
          </cell>
          <cell r="I18">
            <v>0</v>
          </cell>
          <cell r="J18">
            <v>0</v>
          </cell>
        </row>
        <row r="20">
          <cell r="C20">
            <v>42000000000</v>
          </cell>
          <cell r="D20">
            <v>42000000000</v>
          </cell>
          <cell r="H20">
            <v>43480698622</v>
          </cell>
          <cell r="I20">
            <v>0</v>
          </cell>
          <cell r="J20">
            <v>0</v>
          </cell>
        </row>
        <row r="21">
          <cell r="C21">
            <v>23000000000</v>
          </cell>
          <cell r="D21">
            <v>23000000000</v>
          </cell>
          <cell r="H21">
            <v>46382199172</v>
          </cell>
          <cell r="I21">
            <v>0</v>
          </cell>
          <cell r="J21">
            <v>0</v>
          </cell>
        </row>
        <row r="22">
          <cell r="C22">
            <v>5000000000</v>
          </cell>
          <cell r="D22">
            <v>5000000000</v>
          </cell>
          <cell r="H22">
            <v>3044197968</v>
          </cell>
          <cell r="I22">
            <v>0</v>
          </cell>
          <cell r="J22">
            <v>0</v>
          </cell>
        </row>
        <row r="23">
          <cell r="H23">
            <v>9075753175</v>
          </cell>
          <cell r="I23">
            <v>0</v>
          </cell>
          <cell r="J23">
            <v>0</v>
          </cell>
        </row>
        <row r="25">
          <cell r="C25">
            <v>200000000000</v>
          </cell>
          <cell r="D25">
            <v>200000000000</v>
          </cell>
          <cell r="H25">
            <v>234099559544</v>
          </cell>
          <cell r="I25">
            <v>0</v>
          </cell>
          <cell r="J25">
            <v>0</v>
          </cell>
        </row>
        <row r="26">
          <cell r="C26">
            <v>764500000000</v>
          </cell>
          <cell r="D26">
            <v>764500000000</v>
          </cell>
          <cell r="H26">
            <v>1313454109775</v>
          </cell>
          <cell r="I26">
            <v>0</v>
          </cell>
          <cell r="J26">
            <v>0</v>
          </cell>
        </row>
        <row r="27">
          <cell r="H27">
            <v>0</v>
          </cell>
          <cell r="I27">
            <v>0</v>
          </cell>
          <cell r="J27">
            <v>0</v>
          </cell>
        </row>
        <row r="28">
          <cell r="H28">
            <v>684081835</v>
          </cell>
          <cell r="I28">
            <v>0</v>
          </cell>
          <cell r="J28">
            <v>0</v>
          </cell>
        </row>
        <row r="29">
          <cell r="H29">
            <v>5456332265</v>
          </cell>
          <cell r="I29">
            <v>0</v>
          </cell>
          <cell r="J29">
            <v>0</v>
          </cell>
        </row>
        <row r="31">
          <cell r="C31">
            <v>807000000000</v>
          </cell>
          <cell r="D31">
            <v>807000000000</v>
          </cell>
          <cell r="H31">
            <v>2291501230</v>
          </cell>
          <cell r="I31">
            <v>910583934283</v>
          </cell>
          <cell r="J31">
            <v>48459649055</v>
          </cell>
        </row>
        <row r="32">
          <cell r="C32">
            <v>215000000000</v>
          </cell>
          <cell r="D32">
            <v>215000000000</v>
          </cell>
          <cell r="H32">
            <v>31005868</v>
          </cell>
          <cell r="I32">
            <v>487901459885</v>
          </cell>
          <cell r="J32">
            <v>0</v>
          </cell>
        </row>
        <row r="33">
          <cell r="C33">
            <v>11500000000</v>
          </cell>
          <cell r="D33">
            <v>11500000000</v>
          </cell>
          <cell r="H33">
            <v>0</v>
          </cell>
          <cell r="I33">
            <v>8538214412</v>
          </cell>
          <cell r="J33">
            <v>0</v>
          </cell>
        </row>
        <row r="34">
          <cell r="H34">
            <v>538040540</v>
          </cell>
          <cell r="I34">
            <v>26497003886</v>
          </cell>
          <cell r="J34">
            <v>0</v>
          </cell>
        </row>
        <row r="45">
          <cell r="H45">
            <v>0</v>
          </cell>
          <cell r="I45">
            <v>523960347495</v>
          </cell>
          <cell r="J45">
            <v>97078208899</v>
          </cell>
        </row>
        <row r="46">
          <cell r="H46">
            <v>0</v>
          </cell>
          <cell r="I46">
            <v>34515000</v>
          </cell>
          <cell r="J46">
            <v>0</v>
          </cell>
        </row>
        <row r="47">
          <cell r="H47">
            <v>0</v>
          </cell>
          <cell r="I47">
            <v>2756592461</v>
          </cell>
          <cell r="J47">
            <v>14671044048</v>
          </cell>
        </row>
        <row r="48">
          <cell r="C48">
            <v>650000000000</v>
          </cell>
          <cell r="D48">
            <v>650000000000</v>
          </cell>
          <cell r="H48">
            <v>696610704364</v>
          </cell>
          <cell r="I48">
            <v>51935778329</v>
          </cell>
          <cell r="J48">
            <v>204972564646</v>
          </cell>
        </row>
        <row r="49">
          <cell r="H49">
            <v>218191084073</v>
          </cell>
          <cell r="I49">
            <v>0</v>
          </cell>
          <cell r="J49">
            <v>0</v>
          </cell>
        </row>
        <row r="50">
          <cell r="C50">
            <v>195000000000</v>
          </cell>
          <cell r="D50">
            <v>195000000000</v>
          </cell>
        </row>
        <row r="51">
          <cell r="C51">
            <v>140000000000</v>
          </cell>
          <cell r="D51">
            <v>140000000000</v>
          </cell>
        </row>
        <row r="52">
          <cell r="H52">
            <v>17993339320</v>
          </cell>
          <cell r="I52">
            <v>30123035047</v>
          </cell>
          <cell r="J52">
            <v>47132927139</v>
          </cell>
        </row>
        <row r="53">
          <cell r="C53">
            <v>40100000000</v>
          </cell>
          <cell r="D53">
            <v>40100000000</v>
          </cell>
        </row>
        <row r="56">
          <cell r="H56">
            <v>1751670365043</v>
          </cell>
          <cell r="I56">
            <v>9039913703011</v>
          </cell>
          <cell r="J56">
            <v>898901068685</v>
          </cell>
        </row>
        <row r="60">
          <cell r="H60">
            <v>176000675036</v>
          </cell>
          <cell r="I60">
            <v>56082974081</v>
          </cell>
          <cell r="J60">
            <v>0</v>
          </cell>
        </row>
        <row r="62">
          <cell r="H62">
            <v>0</v>
          </cell>
          <cell r="I62">
            <v>0</v>
          </cell>
          <cell r="J62">
            <v>0</v>
          </cell>
        </row>
        <row r="65">
          <cell r="H65">
            <v>0</v>
          </cell>
          <cell r="I65">
            <v>0</v>
          </cell>
          <cell r="J65">
            <v>0</v>
          </cell>
        </row>
        <row r="68">
          <cell r="H68">
            <v>0</v>
          </cell>
          <cell r="I68">
            <v>0</v>
          </cell>
          <cell r="J68">
            <v>0</v>
          </cell>
        </row>
        <row r="69">
          <cell r="H69">
            <v>276338445990</v>
          </cell>
          <cell r="I69">
            <v>106331071137</v>
          </cell>
          <cell r="J69">
            <v>0</v>
          </cell>
        </row>
        <row r="82">
          <cell r="H82">
            <v>3588680236</v>
          </cell>
          <cell r="I82">
            <v>9350982150</v>
          </cell>
          <cell r="J82">
            <v>5809892168</v>
          </cell>
        </row>
        <row r="83">
          <cell r="C83">
            <v>2000000000</v>
          </cell>
          <cell r="D83">
            <v>2000000000</v>
          </cell>
        </row>
        <row r="85">
          <cell r="H85">
            <v>0</v>
          </cell>
          <cell r="I85">
            <v>0</v>
          </cell>
          <cell r="J85">
            <v>65856155931</v>
          </cell>
        </row>
        <row r="93">
          <cell r="H93">
            <v>7403546300</v>
          </cell>
          <cell r="I93">
            <v>0</v>
          </cell>
          <cell r="J93">
            <v>0</v>
          </cell>
        </row>
        <row r="94">
          <cell r="H94">
            <v>25286994847</v>
          </cell>
          <cell r="I94">
            <v>0</v>
          </cell>
          <cell r="J94">
            <v>0</v>
          </cell>
        </row>
        <row r="106">
          <cell r="H106">
            <v>98186406281</v>
          </cell>
          <cell r="I106">
            <v>64767121114</v>
          </cell>
          <cell r="J106">
            <v>30662245928</v>
          </cell>
        </row>
        <row r="109">
          <cell r="H109">
            <v>101019916666</v>
          </cell>
        </row>
        <row r="115">
          <cell r="J115">
            <v>0</v>
          </cell>
        </row>
        <row r="124">
          <cell r="C124">
            <v>6536444000000</v>
          </cell>
          <cell r="D124">
            <v>6536444000000</v>
          </cell>
          <cell r="H124">
            <v>6550550000000</v>
          </cell>
          <cell r="I124">
            <v>4229102000000</v>
          </cell>
          <cell r="J124">
            <v>901891816000</v>
          </cell>
        </row>
        <row r="125">
          <cell r="C125">
            <v>1644488000000</v>
          </cell>
          <cell r="D125">
            <v>1644488000000</v>
          </cell>
          <cell r="H125">
            <v>1965225858355</v>
          </cell>
          <cell r="I125">
            <v>2148988774800</v>
          </cell>
          <cell r="J125">
            <v>1089016587918</v>
          </cell>
        </row>
        <row r="129">
          <cell r="H129">
            <v>107263444578</v>
          </cell>
          <cell r="I129">
            <v>4854714960</v>
          </cell>
          <cell r="J129">
            <v>0</v>
          </cell>
        </row>
        <row r="130">
          <cell r="H130">
            <v>2598615808092</v>
          </cell>
          <cell r="I130">
            <v>2725629089997</v>
          </cell>
          <cell r="J130">
            <v>590405481043</v>
          </cell>
        </row>
        <row r="131">
          <cell r="H131">
            <v>12615774767</v>
          </cell>
          <cell r="I131">
            <v>22869778566</v>
          </cell>
          <cell r="J131">
            <v>18048378209</v>
          </cell>
        </row>
      </sheetData>
      <sheetData sheetId="7">
        <row r="15">
          <cell r="H15">
            <v>301125486119</v>
          </cell>
        </row>
        <row r="16">
          <cell r="H16">
            <v>37035410466</v>
          </cell>
        </row>
        <row r="18">
          <cell r="H18">
            <v>110642794600</v>
          </cell>
        </row>
        <row r="20">
          <cell r="H20">
            <v>36306882774</v>
          </cell>
        </row>
        <row r="21">
          <cell r="H21">
            <v>40684455910</v>
          </cell>
        </row>
        <row r="22">
          <cell r="H22">
            <v>3044197968</v>
          </cell>
        </row>
        <row r="23">
          <cell r="H23">
            <v>8821429397</v>
          </cell>
        </row>
        <row r="25">
          <cell r="H25">
            <v>232237154370</v>
          </cell>
        </row>
        <row r="26">
          <cell r="H26">
            <v>1308116688584</v>
          </cell>
        </row>
        <row r="28">
          <cell r="H28">
            <v>483326048</v>
          </cell>
        </row>
        <row r="29">
          <cell r="H29">
            <v>5444332265</v>
          </cell>
        </row>
        <row r="36">
          <cell r="H36">
            <v>2137776390</v>
          </cell>
          <cell r="I36">
            <v>0</v>
          </cell>
          <cell r="J36">
            <v>0</v>
          </cell>
        </row>
        <row r="37">
          <cell r="I37">
            <v>0</v>
          </cell>
          <cell r="J37">
            <v>0</v>
          </cell>
        </row>
        <row r="38">
          <cell r="F38">
            <v>0</v>
          </cell>
          <cell r="H38">
            <v>0</v>
          </cell>
          <cell r="I38">
            <v>0</v>
          </cell>
          <cell r="J38">
            <v>0</v>
          </cell>
        </row>
        <row r="39">
          <cell r="H39">
            <v>512547907</v>
          </cell>
          <cell r="I39">
            <v>0</v>
          </cell>
          <cell r="J39">
            <v>0</v>
          </cell>
        </row>
        <row r="45">
          <cell r="I45">
            <v>0</v>
          </cell>
          <cell r="J45">
            <v>0</v>
          </cell>
        </row>
        <row r="48">
          <cell r="H48">
            <v>637854998444</v>
          </cell>
          <cell r="I48">
            <v>0</v>
          </cell>
          <cell r="J48">
            <v>0</v>
          </cell>
        </row>
        <row r="50">
          <cell r="H50">
            <v>118749204959</v>
          </cell>
        </row>
        <row r="51">
          <cell r="F51">
            <v>149762975252</v>
          </cell>
        </row>
        <row r="53">
          <cell r="F53">
            <v>13974106403</v>
          </cell>
          <cell r="J53">
            <v>0</v>
          </cell>
        </row>
        <row r="54">
          <cell r="F54">
            <v>0</v>
          </cell>
          <cell r="H54">
            <v>10957695337</v>
          </cell>
          <cell r="I54">
            <v>0</v>
          </cell>
        </row>
        <row r="58">
          <cell r="H58">
            <v>0</v>
          </cell>
        </row>
        <row r="60">
          <cell r="H60">
            <v>53758736259</v>
          </cell>
        </row>
        <row r="65">
          <cell r="F65">
            <v>0</v>
          </cell>
          <cell r="H65">
            <v>0</v>
          </cell>
          <cell r="I65">
            <v>0</v>
          </cell>
          <cell r="J65">
            <v>0</v>
          </cell>
        </row>
        <row r="70">
          <cell r="I70">
            <v>0</v>
          </cell>
        </row>
        <row r="71">
          <cell r="F71">
            <v>27547032721</v>
          </cell>
          <cell r="H71">
            <v>16606120900</v>
          </cell>
          <cell r="I71">
            <v>0</v>
          </cell>
        </row>
        <row r="72">
          <cell r="F72">
            <v>14974445300</v>
          </cell>
          <cell r="H72">
            <v>2724835900</v>
          </cell>
          <cell r="I72">
            <v>0</v>
          </cell>
        </row>
        <row r="73">
          <cell r="F73">
            <v>11244802667</v>
          </cell>
          <cell r="H73">
            <v>306380000</v>
          </cell>
        </row>
        <row r="75">
          <cell r="F75">
            <v>462107000</v>
          </cell>
          <cell r="H75">
            <v>952140398</v>
          </cell>
          <cell r="I75">
            <v>0</v>
          </cell>
        </row>
        <row r="76">
          <cell r="F76">
            <v>0</v>
          </cell>
          <cell r="H76">
            <v>162340638220</v>
          </cell>
        </row>
        <row r="79">
          <cell r="F79">
            <v>1685605376</v>
          </cell>
          <cell r="H79">
            <v>66265318259</v>
          </cell>
          <cell r="I79">
            <v>0</v>
          </cell>
        </row>
        <row r="81">
          <cell r="F81">
            <v>1274200888</v>
          </cell>
          <cell r="H81">
            <v>10853573623</v>
          </cell>
          <cell r="I81">
            <v>0</v>
          </cell>
        </row>
        <row r="83">
          <cell r="F83">
            <v>8064836114</v>
          </cell>
          <cell r="H83">
            <v>3456358336</v>
          </cell>
          <cell r="J83">
            <v>0</v>
          </cell>
        </row>
        <row r="84">
          <cell r="J84">
            <v>0</v>
          </cell>
        </row>
        <row r="86">
          <cell r="J86">
            <v>0</v>
          </cell>
        </row>
        <row r="87">
          <cell r="J87">
            <v>0</v>
          </cell>
        </row>
        <row r="93">
          <cell r="H93">
            <v>6786995241</v>
          </cell>
        </row>
        <row r="94">
          <cell r="H94">
            <v>23822286613</v>
          </cell>
        </row>
        <row r="96">
          <cell r="F96">
            <v>49198341903</v>
          </cell>
        </row>
        <row r="97">
          <cell r="F97">
            <v>222506219879</v>
          </cell>
        </row>
        <row r="98">
          <cell r="F98">
            <v>1243144</v>
          </cell>
        </row>
        <row r="99">
          <cell r="F99">
            <v>1433869802584</v>
          </cell>
        </row>
        <row r="100">
          <cell r="F100">
            <v>881910299</v>
          </cell>
        </row>
        <row r="102">
          <cell r="F102">
            <v>10899352375</v>
          </cell>
        </row>
        <row r="104">
          <cell r="F104">
            <v>7020815401</v>
          </cell>
        </row>
        <row r="108">
          <cell r="H108">
            <v>98186406281</v>
          </cell>
        </row>
        <row r="110">
          <cell r="H110">
            <v>100000000000</v>
          </cell>
        </row>
        <row r="112">
          <cell r="H112">
            <v>800000000</v>
          </cell>
        </row>
        <row r="113">
          <cell r="H113">
            <v>219916666</v>
          </cell>
        </row>
        <row r="121">
          <cell r="H121">
            <v>10503249437</v>
          </cell>
        </row>
        <row r="124">
          <cell r="H124">
            <v>6550550000000</v>
          </cell>
        </row>
        <row r="126">
          <cell r="H126">
            <v>107219858355</v>
          </cell>
        </row>
        <row r="128">
          <cell r="H128">
            <v>1858006000000</v>
          </cell>
        </row>
        <row r="129">
          <cell r="F129">
            <v>266681177252</v>
          </cell>
          <cell r="H129">
            <v>40140093050</v>
          </cell>
        </row>
        <row r="130">
          <cell r="H130">
            <v>2598615808092</v>
          </cell>
        </row>
        <row r="131">
          <cell r="H131">
            <v>12615774767</v>
          </cell>
        </row>
      </sheetData>
      <sheetData sheetId="8">
        <row r="15">
          <cell r="H15">
            <v>6446666007</v>
          </cell>
        </row>
        <row r="16">
          <cell r="H16">
            <v>300000000</v>
          </cell>
        </row>
        <row r="20">
          <cell r="H20">
            <v>2295374190</v>
          </cell>
          <cell r="I20">
            <v>0</v>
          </cell>
        </row>
        <row r="21">
          <cell r="H21">
            <v>3146459407</v>
          </cell>
          <cell r="I21">
            <v>0</v>
          </cell>
        </row>
        <row r="22">
          <cell r="H22">
            <v>0</v>
          </cell>
        </row>
        <row r="23">
          <cell r="H23">
            <v>204151796</v>
          </cell>
        </row>
        <row r="25">
          <cell r="H25">
            <v>988267154</v>
          </cell>
        </row>
        <row r="26">
          <cell r="H26">
            <v>73281600</v>
          </cell>
        </row>
        <row r="28">
          <cell r="H28">
            <v>0</v>
          </cell>
        </row>
        <row r="36">
          <cell r="H36">
            <v>539840</v>
          </cell>
          <cell r="I36">
            <v>326437018739</v>
          </cell>
          <cell r="J36">
            <v>5235914612</v>
          </cell>
        </row>
        <row r="37">
          <cell r="H37">
            <v>31005868</v>
          </cell>
          <cell r="I37">
            <v>108244538610</v>
          </cell>
        </row>
        <row r="38">
          <cell r="F38">
            <v>68696474</v>
          </cell>
          <cell r="H38">
            <v>0</v>
          </cell>
          <cell r="I38">
            <v>194094211</v>
          </cell>
        </row>
        <row r="39">
          <cell r="H39">
            <v>25284422</v>
          </cell>
          <cell r="I39">
            <v>1547244311</v>
          </cell>
        </row>
        <row r="45">
          <cell r="I45">
            <v>140918532872</v>
          </cell>
          <cell r="J45">
            <v>15962286218</v>
          </cell>
        </row>
        <row r="47">
          <cell r="C47">
            <v>4150000000</v>
          </cell>
          <cell r="I47">
            <v>1675249671</v>
          </cell>
          <cell r="J47">
            <v>4956635324</v>
          </cell>
        </row>
        <row r="48">
          <cell r="H48">
            <v>23361294399</v>
          </cell>
          <cell r="I48">
            <v>44147267346</v>
          </cell>
          <cell r="J48">
            <v>30816217403</v>
          </cell>
        </row>
        <row r="50">
          <cell r="F50">
            <v>0</v>
          </cell>
        </row>
        <row r="51">
          <cell r="F51">
            <v>0</v>
          </cell>
          <cell r="H51">
            <v>4120</v>
          </cell>
        </row>
        <row r="53">
          <cell r="F53">
            <v>3710410233</v>
          </cell>
          <cell r="I53">
            <v>140550000</v>
          </cell>
          <cell r="J53">
            <v>194950000</v>
          </cell>
        </row>
        <row r="54">
          <cell r="F54">
            <v>115639507</v>
          </cell>
          <cell r="H54">
            <v>3099484547</v>
          </cell>
          <cell r="I54">
            <v>10166790956</v>
          </cell>
          <cell r="J54">
            <v>7722885824</v>
          </cell>
        </row>
        <row r="55">
          <cell r="I55">
            <v>176301500</v>
          </cell>
          <cell r="J55">
            <v>176301500</v>
          </cell>
        </row>
        <row r="58">
          <cell r="H58">
            <v>995877425173</v>
          </cell>
          <cell r="I58">
            <v>2924043934225</v>
          </cell>
          <cell r="J58">
            <v>74703337229</v>
          </cell>
        </row>
        <row r="60">
          <cell r="H60">
            <v>6120272500</v>
          </cell>
          <cell r="I60">
            <v>27535040106</v>
          </cell>
        </row>
        <row r="65">
          <cell r="F65">
            <v>0</v>
          </cell>
          <cell r="H65">
            <v>0</v>
          </cell>
          <cell r="I65">
            <v>0</v>
          </cell>
          <cell r="J65">
            <v>0</v>
          </cell>
        </row>
        <row r="71">
          <cell r="F71">
            <v>7601825107</v>
          </cell>
          <cell r="H71">
            <v>17150000</v>
          </cell>
          <cell r="I71">
            <v>674680700</v>
          </cell>
        </row>
        <row r="72">
          <cell r="F72">
            <v>5392405987</v>
          </cell>
          <cell r="I72">
            <v>1018936000</v>
          </cell>
        </row>
        <row r="73">
          <cell r="F73">
            <v>261198900</v>
          </cell>
        </row>
        <row r="75">
          <cell r="H75">
            <v>0</v>
          </cell>
          <cell r="I75">
            <v>151000000</v>
          </cell>
        </row>
        <row r="79">
          <cell r="H79">
            <v>9069000</v>
          </cell>
          <cell r="I79">
            <v>684458125</v>
          </cell>
        </row>
        <row r="81">
          <cell r="F81">
            <v>32063514</v>
          </cell>
          <cell r="H81">
            <v>1027662</v>
          </cell>
          <cell r="I81">
            <v>9591063790</v>
          </cell>
        </row>
        <row r="84">
          <cell r="I84">
            <v>261843390</v>
          </cell>
          <cell r="J84">
            <v>174562260</v>
          </cell>
        </row>
        <row r="85">
          <cell r="C85">
            <v>2300000000</v>
          </cell>
        </row>
        <row r="86">
          <cell r="J86">
            <v>4236369623</v>
          </cell>
        </row>
        <row r="87">
          <cell r="J87">
            <v>2987779703</v>
          </cell>
        </row>
        <row r="88">
          <cell r="J88">
            <v>20000000</v>
          </cell>
        </row>
        <row r="89">
          <cell r="J89">
            <v>7200000</v>
          </cell>
        </row>
        <row r="90">
          <cell r="J90">
            <v>188049759</v>
          </cell>
        </row>
        <row r="91">
          <cell r="J91">
            <v>1425775000</v>
          </cell>
        </row>
        <row r="92">
          <cell r="J92">
            <v>125837772</v>
          </cell>
        </row>
        <row r="94">
          <cell r="H94">
            <v>1464564595</v>
          </cell>
        </row>
        <row r="97">
          <cell r="F97">
            <v>4117229</v>
          </cell>
        </row>
        <row r="98">
          <cell r="F98">
            <v>0</v>
          </cell>
        </row>
        <row r="99">
          <cell r="F99">
            <v>39753919</v>
          </cell>
        </row>
        <row r="102">
          <cell r="F102">
            <v>60000</v>
          </cell>
        </row>
        <row r="107">
          <cell r="J107">
            <v>200000000</v>
          </cell>
        </row>
        <row r="108">
          <cell r="I108">
            <v>3142725000</v>
          </cell>
          <cell r="J108">
            <v>3068669924</v>
          </cell>
        </row>
        <row r="118">
          <cell r="H118">
            <v>0</v>
          </cell>
        </row>
        <row r="124">
          <cell r="I124">
            <v>75602000000</v>
          </cell>
          <cell r="J124">
            <v>47445000000</v>
          </cell>
        </row>
        <row r="128">
          <cell r="I128">
            <v>139670709000</v>
          </cell>
          <cell r="J128">
            <v>62165673000</v>
          </cell>
        </row>
        <row r="130">
          <cell r="I130">
            <v>916615198917</v>
          </cell>
          <cell r="J130">
            <v>54570060773</v>
          </cell>
        </row>
        <row r="131">
          <cell r="I131">
            <v>9716862274</v>
          </cell>
          <cell r="J131">
            <v>6208066105</v>
          </cell>
        </row>
      </sheetData>
      <sheetData sheetId="9">
        <row r="15">
          <cell r="H15">
            <v>1949748116</v>
          </cell>
        </row>
        <row r="16">
          <cell r="H16">
            <v>0</v>
          </cell>
        </row>
        <row r="20">
          <cell r="H20">
            <v>644704928</v>
          </cell>
        </row>
        <row r="21">
          <cell r="H21">
            <v>276133005</v>
          </cell>
        </row>
        <row r="25">
          <cell r="H25">
            <v>691165323</v>
          </cell>
        </row>
        <row r="26">
          <cell r="H26">
            <v>5245093161</v>
          </cell>
        </row>
        <row r="28">
          <cell r="H28">
            <v>53019126</v>
          </cell>
        </row>
        <row r="29">
          <cell r="H29">
            <v>12000000</v>
          </cell>
        </row>
        <row r="36">
          <cell r="I36">
            <v>210037971980</v>
          </cell>
          <cell r="J36">
            <v>10705001683</v>
          </cell>
        </row>
        <row r="37">
          <cell r="I37">
            <v>177237621391</v>
          </cell>
        </row>
        <row r="38">
          <cell r="I38">
            <v>46133710</v>
          </cell>
        </row>
        <row r="39">
          <cell r="I39">
            <v>1933725230</v>
          </cell>
        </row>
        <row r="45">
          <cell r="I45">
            <v>57748616959</v>
          </cell>
          <cell r="J45">
            <v>15697880061</v>
          </cell>
        </row>
        <row r="47">
          <cell r="C47">
            <v>850000000</v>
          </cell>
          <cell r="I47">
            <v>157230716</v>
          </cell>
          <cell r="J47">
            <v>1415076934</v>
          </cell>
        </row>
        <row r="48">
          <cell r="H48">
            <v>14666216594</v>
          </cell>
          <cell r="I48">
            <v>1617839221</v>
          </cell>
          <cell r="J48">
            <v>31150645551</v>
          </cell>
        </row>
        <row r="51">
          <cell r="F51">
            <v>113875707849</v>
          </cell>
          <cell r="H51">
            <v>67455037141</v>
          </cell>
        </row>
        <row r="53">
          <cell r="F53">
            <v>2298254180</v>
          </cell>
          <cell r="J53">
            <v>375000000</v>
          </cell>
        </row>
        <row r="54">
          <cell r="F54">
            <v>0</v>
          </cell>
          <cell r="H54">
            <v>1101021537</v>
          </cell>
          <cell r="I54">
            <v>1439808777</v>
          </cell>
          <cell r="J54">
            <v>5395501577</v>
          </cell>
        </row>
        <row r="55">
          <cell r="I55">
            <v>1023229777</v>
          </cell>
          <cell r="J55">
            <v>1023229778</v>
          </cell>
        </row>
        <row r="58">
          <cell r="H58">
            <v>214289659518</v>
          </cell>
          <cell r="I58">
            <v>2114938800921</v>
          </cell>
          <cell r="J58">
            <v>293048791961</v>
          </cell>
        </row>
        <row r="60">
          <cell r="H60">
            <v>0</v>
          </cell>
          <cell r="I60">
            <v>5242859025</v>
          </cell>
        </row>
        <row r="65">
          <cell r="F65">
            <v>0</v>
          </cell>
          <cell r="H65">
            <v>0</v>
          </cell>
          <cell r="I65">
            <v>0</v>
          </cell>
          <cell r="J65">
            <v>0</v>
          </cell>
        </row>
        <row r="71">
          <cell r="F71">
            <v>3761242055</v>
          </cell>
          <cell r="H71">
            <v>0</v>
          </cell>
          <cell r="I71">
            <v>1200852000</v>
          </cell>
        </row>
        <row r="72">
          <cell r="F72">
            <v>5058899000</v>
          </cell>
          <cell r="I72">
            <v>494400000</v>
          </cell>
        </row>
        <row r="73">
          <cell r="F73">
            <v>453508500</v>
          </cell>
          <cell r="I73">
            <v>21910000000</v>
          </cell>
        </row>
        <row r="75">
          <cell r="F75">
            <v>990000</v>
          </cell>
          <cell r="I75">
            <v>150000</v>
          </cell>
        </row>
        <row r="76">
          <cell r="H76">
            <v>9403964100</v>
          </cell>
        </row>
        <row r="79">
          <cell r="F79">
            <v>17857788</v>
          </cell>
          <cell r="I79">
            <v>1556906632</v>
          </cell>
        </row>
        <row r="81">
          <cell r="F81">
            <v>50332600</v>
          </cell>
          <cell r="H81">
            <v>145000</v>
          </cell>
          <cell r="I81">
            <v>3667237912</v>
          </cell>
        </row>
        <row r="84">
          <cell r="I84">
            <v>1079644490</v>
          </cell>
          <cell r="J84">
            <v>711664978</v>
          </cell>
        </row>
        <row r="85">
          <cell r="C85">
            <v>3400000000</v>
          </cell>
        </row>
        <row r="86">
          <cell r="J86">
            <v>10954623500</v>
          </cell>
        </row>
        <row r="87">
          <cell r="J87">
            <v>8225465500</v>
          </cell>
        </row>
        <row r="88">
          <cell r="J88">
            <v>2600000</v>
          </cell>
        </row>
        <row r="89">
          <cell r="J89">
            <v>9500000</v>
          </cell>
        </row>
        <row r="90">
          <cell r="J90">
            <v>292789000</v>
          </cell>
        </row>
        <row r="91">
          <cell r="J91">
            <v>2833552000</v>
          </cell>
        </row>
        <row r="92">
          <cell r="J92">
            <v>2592389700</v>
          </cell>
        </row>
        <row r="107">
          <cell r="J107">
            <v>402000000</v>
          </cell>
        </row>
        <row r="108">
          <cell r="I108">
            <v>17680978181</v>
          </cell>
        </row>
        <row r="124">
          <cell r="I124">
            <v>237926000000</v>
          </cell>
          <cell r="J124">
            <v>57106000000</v>
          </cell>
        </row>
        <row r="128">
          <cell r="I128">
            <v>272931981000</v>
          </cell>
          <cell r="J128">
            <v>206939375221</v>
          </cell>
        </row>
        <row r="129">
          <cell r="H129">
            <v>4528529434</v>
          </cell>
          <cell r="I129">
            <v>177892500</v>
          </cell>
        </row>
        <row r="130">
          <cell r="I130">
            <v>452332749235</v>
          </cell>
          <cell r="J130">
            <v>64973130951</v>
          </cell>
        </row>
        <row r="131">
          <cell r="I131">
            <v>437772593</v>
          </cell>
        </row>
      </sheetData>
      <sheetData sheetId="10">
        <row r="15">
          <cell r="H15">
            <v>813681120</v>
          </cell>
        </row>
        <row r="16">
          <cell r="H16">
            <v>0</v>
          </cell>
        </row>
        <row r="20">
          <cell r="H20">
            <v>349711123</v>
          </cell>
          <cell r="I20">
            <v>0</v>
          </cell>
        </row>
        <row r="21">
          <cell r="H21">
            <v>539528230</v>
          </cell>
        </row>
        <row r="25">
          <cell r="H25">
            <v>321777</v>
          </cell>
        </row>
        <row r="26">
          <cell r="H26">
            <v>3589297</v>
          </cell>
        </row>
        <row r="36">
          <cell r="I36">
            <v>55485811511</v>
          </cell>
          <cell r="J36">
            <v>6482269471</v>
          </cell>
        </row>
        <row r="37">
          <cell r="I37">
            <v>126767169537</v>
          </cell>
        </row>
        <row r="38">
          <cell r="I38">
            <v>780648010</v>
          </cell>
        </row>
        <row r="39">
          <cell r="I39">
            <v>1857489344</v>
          </cell>
        </row>
        <row r="45">
          <cell r="I45">
            <v>47420406470</v>
          </cell>
          <cell r="J45">
            <v>12292307981</v>
          </cell>
        </row>
        <row r="47">
          <cell r="C47">
            <v>600000000</v>
          </cell>
          <cell r="I47">
            <v>162188066</v>
          </cell>
          <cell r="J47">
            <v>1459692908</v>
          </cell>
        </row>
        <row r="48">
          <cell r="H48">
            <v>5106097357</v>
          </cell>
          <cell r="I48">
            <v>1192432461</v>
          </cell>
          <cell r="J48">
            <v>29320614739</v>
          </cell>
        </row>
        <row r="53">
          <cell r="F53">
            <v>4569228808</v>
          </cell>
          <cell r="J53">
            <v>39000000</v>
          </cell>
        </row>
        <row r="54">
          <cell r="F54">
            <v>0</v>
          </cell>
          <cell r="H54">
            <v>880342480</v>
          </cell>
          <cell r="I54">
            <v>581253780</v>
          </cell>
          <cell r="J54">
            <v>3916919529</v>
          </cell>
        </row>
        <row r="55">
          <cell r="I55">
            <v>334217580</v>
          </cell>
          <cell r="J55">
            <v>334217580</v>
          </cell>
        </row>
        <row r="58">
          <cell r="H58">
            <v>47061779819</v>
          </cell>
          <cell r="I58">
            <v>371497684029</v>
          </cell>
          <cell r="J58">
            <v>52058334351</v>
          </cell>
        </row>
        <row r="60">
          <cell r="H60">
            <v>6850328199</v>
          </cell>
          <cell r="I60">
            <v>783542450</v>
          </cell>
        </row>
        <row r="65">
          <cell r="F65">
            <v>0</v>
          </cell>
          <cell r="H65">
            <v>0</v>
          </cell>
          <cell r="I65">
            <v>0</v>
          </cell>
          <cell r="J65">
            <v>0</v>
          </cell>
        </row>
        <row r="71">
          <cell r="F71">
            <v>1910030291</v>
          </cell>
          <cell r="H71">
            <v>0</v>
          </cell>
          <cell r="I71">
            <v>1178529250</v>
          </cell>
        </row>
        <row r="72">
          <cell r="F72">
            <v>3363574400</v>
          </cell>
          <cell r="I72">
            <v>163957000</v>
          </cell>
        </row>
        <row r="73">
          <cell r="F73">
            <v>159397941</v>
          </cell>
          <cell r="I73">
            <v>995000</v>
          </cell>
        </row>
        <row r="75">
          <cell r="I75">
            <v>29029000</v>
          </cell>
        </row>
        <row r="79">
          <cell r="F79">
            <v>202133000</v>
          </cell>
          <cell r="H79">
            <v>38647000</v>
          </cell>
          <cell r="I79">
            <v>787661320</v>
          </cell>
        </row>
        <row r="81">
          <cell r="F81">
            <v>18433745</v>
          </cell>
          <cell r="H81">
            <v>55800</v>
          </cell>
          <cell r="I81">
            <v>15207350901</v>
          </cell>
        </row>
        <row r="84">
          <cell r="I84">
            <v>801708813</v>
          </cell>
          <cell r="J84">
            <v>486972162</v>
          </cell>
        </row>
        <row r="85">
          <cell r="C85">
            <v>2400000000</v>
          </cell>
        </row>
        <row r="86">
          <cell r="J86">
            <v>4334511920</v>
          </cell>
        </row>
        <row r="87">
          <cell r="J87">
            <v>3381728100</v>
          </cell>
        </row>
        <row r="88">
          <cell r="J88">
            <v>76590000</v>
          </cell>
        </row>
        <row r="89">
          <cell r="J89">
            <v>14600000</v>
          </cell>
        </row>
        <row r="90">
          <cell r="J90">
            <v>27247600</v>
          </cell>
        </row>
        <row r="91">
          <cell r="J91">
            <v>784491000</v>
          </cell>
        </row>
        <row r="92">
          <cell r="J92">
            <v>617198500</v>
          </cell>
        </row>
        <row r="93">
          <cell r="H93">
            <v>100000000</v>
          </cell>
        </row>
        <row r="107">
          <cell r="J107">
            <v>1961118500</v>
          </cell>
        </row>
        <row r="108">
          <cell r="I108">
            <v>7297962900</v>
          </cell>
          <cell r="J108">
            <v>4868564177</v>
          </cell>
        </row>
        <row r="124">
          <cell r="I124">
            <v>514276000000</v>
          </cell>
          <cell r="J124">
            <v>89229158000</v>
          </cell>
        </row>
        <row r="128">
          <cell r="I128">
            <v>156333623000</v>
          </cell>
          <cell r="J128">
            <v>108157273900</v>
          </cell>
        </row>
        <row r="129">
          <cell r="H129">
            <v>10288667300</v>
          </cell>
          <cell r="I129">
            <v>1404747000</v>
          </cell>
        </row>
        <row r="130">
          <cell r="I130">
            <v>270435869650</v>
          </cell>
          <cell r="J130">
            <v>98992344496</v>
          </cell>
        </row>
        <row r="131">
          <cell r="I131">
            <v>801225747</v>
          </cell>
        </row>
      </sheetData>
      <sheetData sheetId="11">
        <row r="15">
          <cell r="H15">
            <v>72344182</v>
          </cell>
        </row>
        <row r="20">
          <cell r="H20">
            <v>138401220</v>
          </cell>
          <cell r="I20">
            <v>0</v>
          </cell>
        </row>
        <row r="21">
          <cell r="H21">
            <v>80769922</v>
          </cell>
          <cell r="I21">
            <v>0</v>
          </cell>
        </row>
        <row r="25">
          <cell r="H25">
            <v>145107315</v>
          </cell>
        </row>
        <row r="26">
          <cell r="H26">
            <v>13357962</v>
          </cell>
        </row>
        <row r="28">
          <cell r="H28">
            <v>147736661</v>
          </cell>
        </row>
        <row r="36">
          <cell r="I36">
            <v>52525161674</v>
          </cell>
          <cell r="J36">
            <v>3393047270</v>
          </cell>
        </row>
        <row r="37">
          <cell r="I37">
            <v>11901827004</v>
          </cell>
        </row>
        <row r="38">
          <cell r="I38">
            <v>7455479273</v>
          </cell>
        </row>
        <row r="39">
          <cell r="H39">
            <v>74274</v>
          </cell>
          <cell r="I39">
            <v>4474469354</v>
          </cell>
        </row>
        <row r="45">
          <cell r="I45">
            <v>51987427556</v>
          </cell>
          <cell r="J45">
            <v>13385797426</v>
          </cell>
        </row>
        <row r="47">
          <cell r="C47">
            <v>1045000000</v>
          </cell>
          <cell r="I47">
            <v>147563373</v>
          </cell>
          <cell r="J47">
            <v>1310371733</v>
          </cell>
        </row>
        <row r="48">
          <cell r="F48">
            <v>0</v>
          </cell>
          <cell r="H48">
            <v>1583245093</v>
          </cell>
          <cell r="I48">
            <v>577027617</v>
          </cell>
          <cell r="J48">
            <v>27282971839</v>
          </cell>
        </row>
        <row r="53">
          <cell r="F53">
            <v>2059943307</v>
          </cell>
          <cell r="I53">
            <v>42746900</v>
          </cell>
          <cell r="J53">
            <v>137746900</v>
          </cell>
        </row>
        <row r="54">
          <cell r="F54">
            <v>0</v>
          </cell>
          <cell r="H54">
            <v>364980000</v>
          </cell>
          <cell r="I54">
            <v>3613838986</v>
          </cell>
          <cell r="J54">
            <v>3974537750</v>
          </cell>
        </row>
        <row r="55">
          <cell r="I55">
            <v>1672669286</v>
          </cell>
          <cell r="J55">
            <v>1672669288</v>
          </cell>
        </row>
        <row r="58">
          <cell r="H58">
            <v>81969943718</v>
          </cell>
          <cell r="I58">
            <v>621991453072</v>
          </cell>
          <cell r="J58">
            <v>91292642014</v>
          </cell>
        </row>
        <row r="60">
          <cell r="H60">
            <v>163442304</v>
          </cell>
          <cell r="I60">
            <v>4626210151</v>
          </cell>
        </row>
        <row r="65">
          <cell r="F65">
            <v>0</v>
          </cell>
          <cell r="H65">
            <v>0</v>
          </cell>
          <cell r="I65">
            <v>0</v>
          </cell>
          <cell r="J65">
            <v>0</v>
          </cell>
        </row>
        <row r="71">
          <cell r="F71">
            <v>1208233727</v>
          </cell>
          <cell r="H71">
            <v>5000000</v>
          </cell>
          <cell r="I71">
            <v>1366651025</v>
          </cell>
        </row>
        <row r="72">
          <cell r="F72">
            <v>2115830399</v>
          </cell>
          <cell r="I72">
            <v>58775000</v>
          </cell>
        </row>
        <row r="73">
          <cell r="F73">
            <v>47182000</v>
          </cell>
        </row>
        <row r="79">
          <cell r="F79">
            <v>10000000</v>
          </cell>
          <cell r="H79">
            <v>21812000</v>
          </cell>
          <cell r="I79">
            <v>34993000</v>
          </cell>
        </row>
        <row r="81">
          <cell r="F81">
            <v>337277118</v>
          </cell>
          <cell r="H81">
            <v>2915455</v>
          </cell>
          <cell r="I81">
            <v>16485731387</v>
          </cell>
        </row>
        <row r="84">
          <cell r="I84">
            <v>1134039514</v>
          </cell>
          <cell r="J84">
            <v>755446464</v>
          </cell>
        </row>
        <row r="85">
          <cell r="C85">
            <v>3000000000</v>
          </cell>
        </row>
        <row r="86">
          <cell r="J86">
            <v>6559210400</v>
          </cell>
        </row>
        <row r="87">
          <cell r="J87">
            <v>3612016400</v>
          </cell>
        </row>
        <row r="90">
          <cell r="J90">
            <v>104745565</v>
          </cell>
        </row>
        <row r="91">
          <cell r="J91">
            <v>1069150000</v>
          </cell>
        </row>
        <row r="92">
          <cell r="J92">
            <v>221433000</v>
          </cell>
        </row>
        <row r="107">
          <cell r="J107">
            <v>2475822000</v>
          </cell>
        </row>
        <row r="108">
          <cell r="J108">
            <v>38680000</v>
          </cell>
        </row>
        <row r="124">
          <cell r="I124">
            <v>373190000000</v>
          </cell>
          <cell r="J124">
            <v>77454300000</v>
          </cell>
        </row>
        <row r="128">
          <cell r="I128">
            <v>210491101000</v>
          </cell>
          <cell r="J128">
            <v>175300152460</v>
          </cell>
        </row>
        <row r="129">
          <cell r="H129">
            <v>6377493842</v>
          </cell>
          <cell r="I129">
            <v>545014065</v>
          </cell>
        </row>
        <row r="130">
          <cell r="I130">
            <v>403663836855</v>
          </cell>
          <cell r="J130">
            <v>120280545752</v>
          </cell>
        </row>
        <row r="131">
          <cell r="I131">
            <v>172871004</v>
          </cell>
          <cell r="J131">
            <v>116896000</v>
          </cell>
        </row>
      </sheetData>
      <sheetData sheetId="12">
        <row r="15">
          <cell r="H15">
            <v>1776913420</v>
          </cell>
        </row>
        <row r="16">
          <cell r="H16">
            <v>137749873</v>
          </cell>
        </row>
        <row r="18">
          <cell r="H18">
            <v>12553569</v>
          </cell>
        </row>
        <row r="20">
          <cell r="H20">
            <v>335842342</v>
          </cell>
        </row>
        <row r="21">
          <cell r="H21">
            <v>235729225</v>
          </cell>
        </row>
        <row r="23">
          <cell r="H23">
            <v>0</v>
          </cell>
        </row>
        <row r="25">
          <cell r="H25">
            <v>0</v>
          </cell>
        </row>
        <row r="26">
          <cell r="H26">
            <v>0</v>
          </cell>
        </row>
        <row r="36">
          <cell r="I36">
            <v>69460808034</v>
          </cell>
          <cell r="J36">
            <v>6920152935</v>
          </cell>
        </row>
        <row r="37">
          <cell r="I37">
            <v>25380624028</v>
          </cell>
        </row>
        <row r="38">
          <cell r="F38">
            <v>600000</v>
          </cell>
          <cell r="I38">
            <v>9298853</v>
          </cell>
        </row>
        <row r="39">
          <cell r="I39">
            <v>2843194611</v>
          </cell>
        </row>
        <row r="45">
          <cell r="I45">
            <v>62917658661</v>
          </cell>
          <cell r="J45">
            <v>16753748788</v>
          </cell>
        </row>
        <row r="47">
          <cell r="C47">
            <v>1350000000</v>
          </cell>
          <cell r="I47">
            <v>290785039</v>
          </cell>
          <cell r="J47">
            <v>2617083957</v>
          </cell>
        </row>
        <row r="48">
          <cell r="H48">
            <v>6332755659</v>
          </cell>
          <cell r="I48">
            <v>1220354200</v>
          </cell>
          <cell r="J48">
            <v>26941871123</v>
          </cell>
        </row>
        <row r="53">
          <cell r="I53">
            <v>7306310</v>
          </cell>
          <cell r="J53">
            <v>34306310</v>
          </cell>
        </row>
        <row r="54">
          <cell r="F54">
            <v>3006480495</v>
          </cell>
          <cell r="H54">
            <v>320219657</v>
          </cell>
          <cell r="I54">
            <v>1576119054</v>
          </cell>
          <cell r="J54">
            <v>4126008710</v>
          </cell>
        </row>
        <row r="55">
          <cell r="I55">
            <v>822321364</v>
          </cell>
          <cell r="J55">
            <v>822321367</v>
          </cell>
        </row>
        <row r="58">
          <cell r="H58">
            <v>217602688646</v>
          </cell>
          <cell r="I58">
            <v>1740909316106</v>
          </cell>
          <cell r="J58">
            <v>217514881788</v>
          </cell>
        </row>
        <row r="60">
          <cell r="H60">
            <v>107667287486</v>
          </cell>
          <cell r="I60">
            <v>4997160622</v>
          </cell>
        </row>
        <row r="65">
          <cell r="F65">
            <v>0</v>
          </cell>
          <cell r="H65">
            <v>0</v>
          </cell>
          <cell r="I65">
            <v>0</v>
          </cell>
          <cell r="J65">
            <v>0</v>
          </cell>
        </row>
        <row r="71">
          <cell r="F71">
            <v>2133845794</v>
          </cell>
          <cell r="I71">
            <v>3207863261</v>
          </cell>
        </row>
        <row r="72">
          <cell r="F72">
            <v>4463598000</v>
          </cell>
          <cell r="I72">
            <v>10025000</v>
          </cell>
        </row>
        <row r="73">
          <cell r="I73">
            <v>152628789</v>
          </cell>
        </row>
        <row r="75">
          <cell r="F75">
            <v>185000</v>
          </cell>
          <cell r="I75">
            <v>81214400</v>
          </cell>
        </row>
        <row r="79">
          <cell r="F79">
            <v>344509600</v>
          </cell>
          <cell r="I79">
            <v>616939700</v>
          </cell>
        </row>
        <row r="81">
          <cell r="F81">
            <v>60198350</v>
          </cell>
          <cell r="H81">
            <v>507973</v>
          </cell>
          <cell r="I81">
            <v>1818375073</v>
          </cell>
        </row>
        <row r="83">
          <cell r="F83">
            <v>310705449</v>
          </cell>
          <cell r="H83">
            <v>132321900</v>
          </cell>
        </row>
        <row r="84">
          <cell r="I84">
            <v>871122279</v>
          </cell>
          <cell r="J84">
            <v>529123586</v>
          </cell>
        </row>
        <row r="85">
          <cell r="C85">
            <v>2600000000</v>
          </cell>
        </row>
        <row r="86">
          <cell r="J86">
            <v>11694386835</v>
          </cell>
        </row>
        <row r="87">
          <cell r="J87">
            <v>9164096754</v>
          </cell>
        </row>
        <row r="88">
          <cell r="J88">
            <v>0</v>
          </cell>
        </row>
        <row r="89">
          <cell r="J89">
            <v>4500000</v>
          </cell>
        </row>
        <row r="90">
          <cell r="J90">
            <v>17443680</v>
          </cell>
        </row>
        <row r="91">
          <cell r="J91">
            <v>1129701500</v>
          </cell>
        </row>
        <row r="92">
          <cell r="J92">
            <v>743010840</v>
          </cell>
        </row>
        <row r="94">
          <cell r="H94">
            <v>143639</v>
          </cell>
        </row>
        <row r="107">
          <cell r="J107">
            <v>2397984000</v>
          </cell>
        </row>
        <row r="108">
          <cell r="I108">
            <v>11633560500</v>
          </cell>
          <cell r="J108">
            <v>6913616227</v>
          </cell>
        </row>
        <row r="124">
          <cell r="I124">
            <v>431509000000</v>
          </cell>
          <cell r="J124">
            <v>106388000000</v>
          </cell>
        </row>
        <row r="128">
          <cell r="I128">
            <v>219319170500</v>
          </cell>
          <cell r="J128">
            <v>101366650250</v>
          </cell>
        </row>
        <row r="129">
          <cell r="H129">
            <v>6724394800</v>
          </cell>
          <cell r="I129">
            <v>588042200</v>
          </cell>
        </row>
        <row r="130">
          <cell r="I130">
            <v>197865877800</v>
          </cell>
          <cell r="J130">
            <v>120646804020</v>
          </cell>
        </row>
        <row r="131">
          <cell r="I131">
            <v>372268840</v>
          </cell>
          <cell r="J131">
            <v>5528695929</v>
          </cell>
        </row>
      </sheetData>
      <sheetData sheetId="13">
        <row r="15">
          <cell r="H15">
            <v>13784867</v>
          </cell>
        </row>
        <row r="16">
          <cell r="H16">
            <v>1800000</v>
          </cell>
        </row>
        <row r="20">
          <cell r="H20">
            <v>227009127</v>
          </cell>
          <cell r="I20">
            <v>0</v>
          </cell>
        </row>
        <row r="21">
          <cell r="H21">
            <v>390968371</v>
          </cell>
          <cell r="I21">
            <v>0</v>
          </cell>
        </row>
        <row r="23">
          <cell r="H23">
            <v>50171982</v>
          </cell>
        </row>
        <row r="36">
          <cell r="I36">
            <v>29876612746</v>
          </cell>
          <cell r="J36">
            <v>4052375864</v>
          </cell>
        </row>
        <row r="37">
          <cell r="I37">
            <v>8548817981</v>
          </cell>
        </row>
        <row r="38">
          <cell r="H38">
            <v>0</v>
          </cell>
          <cell r="I38">
            <v>29626355</v>
          </cell>
        </row>
        <row r="39">
          <cell r="I39">
            <v>1145899730</v>
          </cell>
        </row>
        <row r="45">
          <cell r="I45">
            <v>41975929570</v>
          </cell>
          <cell r="J45">
            <v>5510609441</v>
          </cell>
        </row>
        <row r="47">
          <cell r="C47">
            <v>1000000000</v>
          </cell>
          <cell r="I47">
            <v>144312973</v>
          </cell>
          <cell r="J47">
            <v>1298817196</v>
          </cell>
        </row>
        <row r="48">
          <cell r="H48">
            <v>2626371032</v>
          </cell>
          <cell r="I48">
            <v>688760648</v>
          </cell>
          <cell r="J48">
            <v>11454826977</v>
          </cell>
        </row>
        <row r="50">
          <cell r="F50">
            <v>0</v>
          </cell>
        </row>
        <row r="51">
          <cell r="H51">
            <v>0</v>
          </cell>
        </row>
        <row r="53">
          <cell r="F53">
            <v>2218911106</v>
          </cell>
          <cell r="J53">
            <v>24000000</v>
          </cell>
        </row>
        <row r="54">
          <cell r="F54">
            <v>0</v>
          </cell>
          <cell r="H54">
            <v>303809000</v>
          </cell>
          <cell r="I54">
            <v>586846683</v>
          </cell>
          <cell r="J54">
            <v>2371127439</v>
          </cell>
        </row>
        <row r="55">
          <cell r="I55">
            <v>308489711</v>
          </cell>
          <cell r="J55">
            <v>308489711</v>
          </cell>
        </row>
        <row r="58">
          <cell r="H58">
            <v>95570424514</v>
          </cell>
          <cell r="I58">
            <v>552848361683</v>
          </cell>
          <cell r="J58">
            <v>69481241387</v>
          </cell>
        </row>
        <row r="60">
          <cell r="H60">
            <v>0</v>
          </cell>
          <cell r="I60">
            <v>4410326126</v>
          </cell>
        </row>
        <row r="65">
          <cell r="F65">
            <v>0</v>
          </cell>
          <cell r="H65">
            <v>0</v>
          </cell>
          <cell r="I65">
            <v>0</v>
          </cell>
          <cell r="J65">
            <v>0</v>
          </cell>
        </row>
        <row r="68">
          <cell r="H68">
            <v>0</v>
          </cell>
        </row>
        <row r="71">
          <cell r="F71">
            <v>586539866</v>
          </cell>
          <cell r="H71">
            <v>197500000</v>
          </cell>
          <cell r="I71">
            <v>1943987800</v>
          </cell>
        </row>
        <row r="72">
          <cell r="F72">
            <v>2845505000</v>
          </cell>
          <cell r="H72">
            <v>35000000</v>
          </cell>
          <cell r="I72">
            <v>11000000</v>
          </cell>
        </row>
        <row r="73">
          <cell r="I73">
            <v>158131600</v>
          </cell>
        </row>
        <row r="75">
          <cell r="F75">
            <v>2620000</v>
          </cell>
        </row>
        <row r="76">
          <cell r="H76">
            <v>1517350000</v>
          </cell>
        </row>
        <row r="79">
          <cell r="F79">
            <v>3702000</v>
          </cell>
          <cell r="H79">
            <v>1788000</v>
          </cell>
          <cell r="I79">
            <v>1395897296</v>
          </cell>
        </row>
        <row r="81">
          <cell r="F81">
            <v>5922000</v>
          </cell>
          <cell r="H81">
            <v>344300</v>
          </cell>
          <cell r="I81">
            <v>5870789622</v>
          </cell>
        </row>
        <row r="84">
          <cell r="I84">
            <v>229019166</v>
          </cell>
          <cell r="J84">
            <v>152431444</v>
          </cell>
        </row>
        <row r="85">
          <cell r="C85">
            <v>2600000000</v>
          </cell>
        </row>
        <row r="86">
          <cell r="J86">
            <v>3455304000</v>
          </cell>
        </row>
        <row r="87">
          <cell r="J87">
            <v>1402509400</v>
          </cell>
        </row>
        <row r="88">
          <cell r="J88">
            <v>131175000</v>
          </cell>
        </row>
        <row r="89">
          <cell r="J89">
            <v>0</v>
          </cell>
        </row>
        <row r="90">
          <cell r="J90">
            <v>13945000</v>
          </cell>
        </row>
        <row r="91">
          <cell r="J91">
            <v>1065512000</v>
          </cell>
        </row>
        <row r="92">
          <cell r="J92">
            <v>44202143</v>
          </cell>
        </row>
        <row r="107">
          <cell r="J107">
            <v>822525000</v>
          </cell>
        </row>
        <row r="108">
          <cell r="I108">
            <v>6147430933</v>
          </cell>
          <cell r="J108">
            <v>4203671100</v>
          </cell>
        </row>
        <row r="124">
          <cell r="I124">
            <v>443615000000</v>
          </cell>
          <cell r="J124">
            <v>95836000000</v>
          </cell>
        </row>
        <row r="128">
          <cell r="I128">
            <v>151356250000</v>
          </cell>
          <cell r="J128">
            <v>77956162200</v>
          </cell>
        </row>
        <row r="129">
          <cell r="H129">
            <v>5880091500</v>
          </cell>
          <cell r="I129">
            <v>817203000</v>
          </cell>
        </row>
        <row r="130">
          <cell r="I130">
            <v>99220319265</v>
          </cell>
          <cell r="J130">
            <v>15058269813</v>
          </cell>
        </row>
        <row r="131">
          <cell r="I131">
            <v>399868079</v>
          </cell>
        </row>
      </sheetData>
      <sheetData sheetId="14">
        <row r="15">
          <cell r="H15">
            <v>21114228</v>
          </cell>
        </row>
        <row r="20">
          <cell r="H20">
            <v>2801382680</v>
          </cell>
          <cell r="I20">
            <v>0</v>
          </cell>
        </row>
        <row r="21">
          <cell r="H21">
            <v>573936345</v>
          </cell>
        </row>
        <row r="25">
          <cell r="H25">
            <v>37543605</v>
          </cell>
        </row>
        <row r="26">
          <cell r="H26">
            <v>2099171</v>
          </cell>
        </row>
        <row r="36">
          <cell r="I36">
            <v>33898932324</v>
          </cell>
          <cell r="J36">
            <v>2572076414</v>
          </cell>
        </row>
        <row r="37">
          <cell r="I37">
            <v>2268340300</v>
          </cell>
        </row>
        <row r="39">
          <cell r="I39">
            <v>4515590317</v>
          </cell>
        </row>
        <row r="45">
          <cell r="I45">
            <v>19505705480</v>
          </cell>
          <cell r="J45">
            <v>4617203185</v>
          </cell>
        </row>
        <row r="47">
          <cell r="C47">
            <v>300000000</v>
          </cell>
          <cell r="I47">
            <v>63939064</v>
          </cell>
          <cell r="J47">
            <v>575452082</v>
          </cell>
        </row>
        <row r="48">
          <cell r="H48">
            <v>991719283</v>
          </cell>
          <cell r="I48">
            <v>444489119</v>
          </cell>
          <cell r="J48">
            <v>14023106350</v>
          </cell>
        </row>
        <row r="53">
          <cell r="F53">
            <v>2152566164</v>
          </cell>
          <cell r="J53">
            <v>13000000</v>
          </cell>
        </row>
        <row r="54">
          <cell r="F54">
            <v>0</v>
          </cell>
          <cell r="H54">
            <v>170090033</v>
          </cell>
          <cell r="I54">
            <v>3089090713</v>
          </cell>
          <cell r="J54">
            <v>4974097589</v>
          </cell>
        </row>
        <row r="55">
          <cell r="I55">
            <v>2966753413</v>
          </cell>
          <cell r="J55">
            <v>2966753431</v>
          </cell>
        </row>
        <row r="58">
          <cell r="H58">
            <v>15542186810</v>
          </cell>
          <cell r="I58">
            <v>126696221430</v>
          </cell>
          <cell r="J58">
            <v>13183459860</v>
          </cell>
        </row>
        <row r="60">
          <cell r="H60">
            <v>527243731</v>
          </cell>
          <cell r="I60">
            <v>497103297</v>
          </cell>
        </row>
        <row r="65">
          <cell r="F65">
            <v>0</v>
          </cell>
          <cell r="H65">
            <v>0</v>
          </cell>
          <cell r="I65">
            <v>0</v>
          </cell>
          <cell r="J65">
            <v>0</v>
          </cell>
        </row>
        <row r="71">
          <cell r="F71">
            <v>1159281570</v>
          </cell>
          <cell r="H71">
            <v>45696000</v>
          </cell>
          <cell r="I71">
            <v>811866685</v>
          </cell>
        </row>
        <row r="72">
          <cell r="F72">
            <v>1910051021</v>
          </cell>
          <cell r="H72">
            <v>70000000</v>
          </cell>
          <cell r="I72">
            <v>47000000</v>
          </cell>
        </row>
        <row r="73">
          <cell r="F73">
            <v>200404667</v>
          </cell>
        </row>
        <row r="75">
          <cell r="H75">
            <v>0</v>
          </cell>
          <cell r="I75">
            <v>36093400</v>
          </cell>
        </row>
        <row r="76">
          <cell r="H76">
            <v>760793000</v>
          </cell>
        </row>
        <row r="79">
          <cell r="F79">
            <v>37338000</v>
          </cell>
          <cell r="H79">
            <v>0</v>
          </cell>
          <cell r="I79">
            <v>612501600</v>
          </cell>
        </row>
        <row r="81">
          <cell r="F81">
            <v>470000</v>
          </cell>
          <cell r="H81">
            <v>1230000</v>
          </cell>
          <cell r="I81">
            <v>1232603556</v>
          </cell>
        </row>
        <row r="84">
          <cell r="I84">
            <v>14107071</v>
          </cell>
          <cell r="J84">
            <v>9404714</v>
          </cell>
        </row>
        <row r="85">
          <cell r="C85">
            <v>1000000000</v>
          </cell>
        </row>
        <row r="86">
          <cell r="J86">
            <v>1082178660</v>
          </cell>
        </row>
        <row r="87">
          <cell r="J87">
            <v>35443000</v>
          </cell>
        </row>
        <row r="88">
          <cell r="J88">
            <v>9481000</v>
          </cell>
        </row>
        <row r="89">
          <cell r="J89">
            <v>750000</v>
          </cell>
        </row>
        <row r="90">
          <cell r="J90">
            <v>146991357</v>
          </cell>
        </row>
        <row r="91">
          <cell r="J91">
            <v>1148006000</v>
          </cell>
        </row>
        <row r="92">
          <cell r="J92">
            <v>89909950</v>
          </cell>
        </row>
        <row r="93">
          <cell r="H93">
            <v>234518186</v>
          </cell>
        </row>
        <row r="107">
          <cell r="J107">
            <v>311048000</v>
          </cell>
        </row>
        <row r="108">
          <cell r="I108">
            <v>2276709000</v>
          </cell>
          <cell r="J108">
            <v>1705047000</v>
          </cell>
        </row>
        <row r="124">
          <cell r="I124">
            <v>370903000000</v>
          </cell>
          <cell r="J124">
            <v>68310114000</v>
          </cell>
        </row>
        <row r="128">
          <cell r="I128">
            <v>232256096000</v>
          </cell>
          <cell r="J128">
            <v>64107706500</v>
          </cell>
        </row>
        <row r="129">
          <cell r="H129">
            <v>12169155758</v>
          </cell>
          <cell r="I129">
            <v>456778766</v>
          </cell>
        </row>
        <row r="130">
          <cell r="I130">
            <v>77097601509</v>
          </cell>
          <cell r="J130">
            <v>25852688394</v>
          </cell>
        </row>
        <row r="131">
          <cell r="I131">
            <v>147734191</v>
          </cell>
          <cell r="J131">
            <v>158019209</v>
          </cell>
        </row>
      </sheetData>
      <sheetData sheetId="15">
        <row r="15">
          <cell r="H15">
            <v>232833693</v>
          </cell>
        </row>
        <row r="20">
          <cell r="H20">
            <v>191750350</v>
          </cell>
        </row>
        <row r="21">
          <cell r="H21">
            <v>203457150</v>
          </cell>
        </row>
        <row r="36">
          <cell r="I36">
            <v>35533935785</v>
          </cell>
          <cell r="J36">
            <v>3196913454</v>
          </cell>
        </row>
        <row r="37">
          <cell r="I37">
            <v>24038865540</v>
          </cell>
        </row>
        <row r="38">
          <cell r="I38">
            <v>4014000</v>
          </cell>
        </row>
        <row r="39">
          <cell r="I39">
            <v>5738880540</v>
          </cell>
        </row>
        <row r="45">
          <cell r="I45">
            <v>59048038507</v>
          </cell>
          <cell r="J45">
            <v>6987596156</v>
          </cell>
        </row>
        <row r="47">
          <cell r="C47">
            <v>330000000</v>
          </cell>
          <cell r="I47">
            <v>68501809</v>
          </cell>
          <cell r="J47">
            <v>616517807</v>
          </cell>
        </row>
        <row r="48">
          <cell r="H48">
            <v>466590138</v>
          </cell>
          <cell r="I48">
            <v>607358804</v>
          </cell>
          <cell r="J48">
            <v>17414368302</v>
          </cell>
        </row>
        <row r="50">
          <cell r="H50">
            <v>31986837853</v>
          </cell>
        </row>
        <row r="51">
          <cell r="F51">
            <v>47989392918</v>
          </cell>
        </row>
        <row r="53">
          <cell r="F53">
            <v>2868497938</v>
          </cell>
          <cell r="J53">
            <v>18000000</v>
          </cell>
        </row>
        <row r="54">
          <cell r="F54">
            <v>0</v>
          </cell>
          <cell r="H54">
            <v>446250000</v>
          </cell>
          <cell r="I54">
            <v>2575056265</v>
          </cell>
          <cell r="J54">
            <v>4668187265</v>
          </cell>
        </row>
        <row r="55">
          <cell r="I55">
            <v>2398041265</v>
          </cell>
          <cell r="J55">
            <v>2398041265</v>
          </cell>
        </row>
        <row r="58">
          <cell r="H58">
            <v>40292865888</v>
          </cell>
          <cell r="I58">
            <v>247417612156</v>
          </cell>
          <cell r="J58">
            <v>36018180854</v>
          </cell>
        </row>
        <row r="60">
          <cell r="H60">
            <v>913364557</v>
          </cell>
          <cell r="I60">
            <v>5435408340</v>
          </cell>
        </row>
        <row r="65">
          <cell r="F65">
            <v>0</v>
          </cell>
          <cell r="H65">
            <v>0</v>
          </cell>
          <cell r="I65">
            <v>0</v>
          </cell>
          <cell r="J65">
            <v>0</v>
          </cell>
        </row>
        <row r="71">
          <cell r="F71">
            <v>2045590570</v>
          </cell>
          <cell r="H71">
            <v>784997000</v>
          </cell>
          <cell r="I71">
            <v>2177425734</v>
          </cell>
        </row>
        <row r="72">
          <cell r="F72">
            <v>4481220285</v>
          </cell>
          <cell r="H72">
            <v>909000</v>
          </cell>
        </row>
        <row r="73">
          <cell r="F73">
            <v>30097500</v>
          </cell>
          <cell r="I73">
            <v>69400000</v>
          </cell>
        </row>
        <row r="75">
          <cell r="I75">
            <v>8750000</v>
          </cell>
        </row>
        <row r="76">
          <cell r="H76">
            <v>188203900</v>
          </cell>
        </row>
        <row r="79">
          <cell r="F79">
            <v>231068800</v>
          </cell>
          <cell r="H79">
            <v>154601000</v>
          </cell>
          <cell r="I79">
            <v>302234000</v>
          </cell>
        </row>
        <row r="81">
          <cell r="F81">
            <v>23466052</v>
          </cell>
          <cell r="H81">
            <v>97504080</v>
          </cell>
          <cell r="I81">
            <v>5100448435</v>
          </cell>
        </row>
        <row r="84">
          <cell r="I84">
            <v>4222798700</v>
          </cell>
          <cell r="J84">
            <v>2526355367</v>
          </cell>
        </row>
        <row r="85">
          <cell r="C85">
            <v>1400000000</v>
          </cell>
        </row>
        <row r="86">
          <cell r="J86">
            <v>3410362100</v>
          </cell>
        </row>
        <row r="87">
          <cell r="J87">
            <v>3174686600</v>
          </cell>
        </row>
        <row r="90">
          <cell r="J90">
            <v>14478000</v>
          </cell>
        </row>
        <row r="91">
          <cell r="J91">
            <v>674355000</v>
          </cell>
        </row>
        <row r="92">
          <cell r="J92">
            <v>953822077</v>
          </cell>
        </row>
        <row r="107">
          <cell r="J107">
            <v>1278500000</v>
          </cell>
        </row>
        <row r="108">
          <cell r="I108">
            <v>6843655600</v>
          </cell>
          <cell r="J108">
            <v>15000000</v>
          </cell>
        </row>
        <row r="124">
          <cell r="I124">
            <v>563251000000</v>
          </cell>
          <cell r="J124">
            <v>115138543000</v>
          </cell>
        </row>
        <row r="128">
          <cell r="I128">
            <v>201018428000</v>
          </cell>
          <cell r="J128">
            <v>73987897360</v>
          </cell>
        </row>
        <row r="129">
          <cell r="I129">
            <v>441341000</v>
          </cell>
        </row>
        <row r="130">
          <cell r="I130">
            <v>198400129507</v>
          </cell>
          <cell r="J130">
            <v>42912368518</v>
          </cell>
        </row>
        <row r="131">
          <cell r="I131">
            <v>4508878449</v>
          </cell>
          <cell r="J131">
            <v>6036700966</v>
          </cell>
        </row>
      </sheetData>
      <sheetData sheetId="16">
        <row r="15">
          <cell r="H15">
            <v>1500000</v>
          </cell>
        </row>
        <row r="16">
          <cell r="H16">
            <v>1500000</v>
          </cell>
        </row>
        <row r="20">
          <cell r="H20">
            <v>139376574</v>
          </cell>
          <cell r="I20">
            <v>0</v>
          </cell>
        </row>
        <row r="21">
          <cell r="H21">
            <v>198100307</v>
          </cell>
          <cell r="I21">
            <v>0</v>
          </cell>
        </row>
        <row r="36">
          <cell r="H36">
            <v>153185000</v>
          </cell>
          <cell r="I36">
            <v>33127237319</v>
          </cell>
          <cell r="J36">
            <v>4348744382</v>
          </cell>
        </row>
        <row r="37">
          <cell r="H37">
            <v>0</v>
          </cell>
          <cell r="I37">
            <v>2722654764</v>
          </cell>
        </row>
        <row r="38">
          <cell r="F38">
            <v>68000</v>
          </cell>
          <cell r="I38">
            <v>14520000</v>
          </cell>
        </row>
        <row r="39">
          <cell r="H39">
            <v>133937</v>
          </cell>
          <cell r="I39">
            <v>1303643375</v>
          </cell>
        </row>
        <row r="45">
          <cell r="I45">
            <v>29955516550</v>
          </cell>
          <cell r="J45">
            <v>4590416332</v>
          </cell>
        </row>
        <row r="47">
          <cell r="C47">
            <v>360000000</v>
          </cell>
          <cell r="I47">
            <v>44450418</v>
          </cell>
          <cell r="J47">
            <v>400054094</v>
          </cell>
        </row>
        <row r="48">
          <cell r="H48">
            <v>2571400960</v>
          </cell>
          <cell r="I48">
            <v>1147067134</v>
          </cell>
          <cell r="J48">
            <v>13136386240</v>
          </cell>
        </row>
        <row r="53">
          <cell r="F53">
            <v>2711187524</v>
          </cell>
          <cell r="J53">
            <v>10000000</v>
          </cell>
        </row>
        <row r="54">
          <cell r="F54">
            <v>0</v>
          </cell>
          <cell r="H54">
            <v>275413000</v>
          </cell>
          <cell r="I54">
            <v>704997480</v>
          </cell>
          <cell r="J54">
            <v>2401379180</v>
          </cell>
        </row>
        <row r="55">
          <cell r="I55">
            <v>500717480</v>
          </cell>
          <cell r="J55">
            <v>500717480</v>
          </cell>
        </row>
        <row r="58">
          <cell r="H58">
            <v>34120341037</v>
          </cell>
          <cell r="I58">
            <v>264291196445</v>
          </cell>
          <cell r="J58">
            <v>42791872905</v>
          </cell>
        </row>
        <row r="60">
          <cell r="I60">
            <v>2487314740</v>
          </cell>
        </row>
        <row r="65">
          <cell r="F65">
            <v>0</v>
          </cell>
          <cell r="H65">
            <v>0</v>
          </cell>
          <cell r="I65">
            <v>0</v>
          </cell>
          <cell r="J65">
            <v>0</v>
          </cell>
        </row>
        <row r="71">
          <cell r="F71">
            <v>3497684893</v>
          </cell>
          <cell r="H71">
            <v>1262565000</v>
          </cell>
          <cell r="I71">
            <v>682256500</v>
          </cell>
        </row>
        <row r="72">
          <cell r="F72">
            <v>4372130000</v>
          </cell>
        </row>
        <row r="73">
          <cell r="F73">
            <v>270995000</v>
          </cell>
          <cell r="I73">
            <v>11475000</v>
          </cell>
        </row>
        <row r="76">
          <cell r="H76">
            <v>460025000</v>
          </cell>
        </row>
        <row r="79">
          <cell r="F79">
            <v>56690700</v>
          </cell>
          <cell r="H79">
            <v>3171820</v>
          </cell>
          <cell r="I79">
            <v>1121863310</v>
          </cell>
        </row>
        <row r="81">
          <cell r="F81">
            <v>8469194</v>
          </cell>
          <cell r="H81">
            <v>5101400</v>
          </cell>
          <cell r="I81">
            <v>437689617</v>
          </cell>
        </row>
        <row r="84">
          <cell r="I84">
            <v>408513600</v>
          </cell>
          <cell r="J84">
            <v>272342400</v>
          </cell>
        </row>
        <row r="85">
          <cell r="C85">
            <v>900000000</v>
          </cell>
        </row>
        <row r="86">
          <cell r="J86">
            <v>216239300</v>
          </cell>
        </row>
        <row r="87">
          <cell r="J87">
            <v>316312000</v>
          </cell>
        </row>
        <row r="89">
          <cell r="J89">
            <v>0</v>
          </cell>
        </row>
        <row r="90">
          <cell r="J90">
            <v>1323000</v>
          </cell>
        </row>
        <row r="91">
          <cell r="J91">
            <v>1554574000</v>
          </cell>
        </row>
        <row r="92">
          <cell r="J92">
            <v>747014150</v>
          </cell>
        </row>
        <row r="93">
          <cell r="H93">
            <v>282032873</v>
          </cell>
        </row>
        <row r="108">
          <cell r="I108">
            <v>9744099000</v>
          </cell>
        </row>
        <row r="124">
          <cell r="I124">
            <v>681650000000</v>
          </cell>
          <cell r="J124">
            <v>124943701000</v>
          </cell>
        </row>
        <row r="128">
          <cell r="I128">
            <v>263501312300</v>
          </cell>
          <cell r="J128">
            <v>163589322027</v>
          </cell>
        </row>
        <row r="129">
          <cell r="H129">
            <v>1560642810</v>
          </cell>
        </row>
        <row r="130">
          <cell r="I130">
            <v>57707378114</v>
          </cell>
          <cell r="J130">
            <v>35602394661</v>
          </cell>
        </row>
        <row r="131">
          <cell r="I131">
            <v>809885611</v>
          </cell>
        </row>
      </sheetData>
      <sheetData sheetId="17">
        <row r="15">
          <cell r="H15">
            <v>0</v>
          </cell>
        </row>
        <row r="18">
          <cell r="H18">
            <v>0</v>
          </cell>
        </row>
        <row r="20">
          <cell r="H20">
            <v>50263314</v>
          </cell>
          <cell r="I20">
            <v>0</v>
          </cell>
        </row>
        <row r="21">
          <cell r="H21">
            <v>52661300</v>
          </cell>
          <cell r="I21">
            <v>0</v>
          </cell>
        </row>
        <row r="36">
          <cell r="I36">
            <v>64200444171</v>
          </cell>
          <cell r="J36">
            <v>1553152970</v>
          </cell>
        </row>
        <row r="37">
          <cell r="I37">
            <v>791000730</v>
          </cell>
        </row>
        <row r="38">
          <cell r="I38">
            <v>4400000</v>
          </cell>
        </row>
        <row r="39">
          <cell r="I39">
            <v>1136867074</v>
          </cell>
        </row>
        <row r="45">
          <cell r="I45">
            <v>12482514870</v>
          </cell>
          <cell r="J45">
            <v>1280363311</v>
          </cell>
        </row>
        <row r="46">
          <cell r="I46">
            <v>34515000</v>
          </cell>
        </row>
        <row r="47">
          <cell r="C47">
            <v>15000000</v>
          </cell>
          <cell r="I47">
            <v>2371332</v>
          </cell>
          <cell r="J47">
            <v>21342013</v>
          </cell>
        </row>
        <row r="48">
          <cell r="H48">
            <v>1050015405</v>
          </cell>
          <cell r="I48">
            <v>293181779</v>
          </cell>
          <cell r="J48">
            <v>3431556122</v>
          </cell>
        </row>
        <row r="53">
          <cell r="F53">
            <v>1080324742</v>
          </cell>
          <cell r="I53">
            <v>5349304618</v>
          </cell>
          <cell r="J53">
            <v>5361304619</v>
          </cell>
        </row>
        <row r="54">
          <cell r="H54">
            <v>74033729</v>
          </cell>
          <cell r="I54">
            <v>249324525</v>
          </cell>
          <cell r="J54">
            <v>1374974447</v>
          </cell>
        </row>
        <row r="55">
          <cell r="I55">
            <v>5511978143</v>
          </cell>
          <cell r="J55">
            <v>5511978144</v>
          </cell>
        </row>
        <row r="58">
          <cell r="H58">
            <v>9343049920</v>
          </cell>
          <cell r="I58">
            <v>75279122944</v>
          </cell>
          <cell r="J58">
            <v>8808326336</v>
          </cell>
        </row>
        <row r="60">
          <cell r="I60">
            <v>68009224</v>
          </cell>
        </row>
        <row r="65">
          <cell r="F65">
            <v>0</v>
          </cell>
          <cell r="H65">
            <v>0</v>
          </cell>
          <cell r="I65">
            <v>0</v>
          </cell>
          <cell r="J65">
            <v>0</v>
          </cell>
        </row>
        <row r="71">
          <cell r="F71">
            <v>595899751</v>
          </cell>
          <cell r="H71">
            <v>7500000</v>
          </cell>
          <cell r="I71">
            <v>1085963400</v>
          </cell>
        </row>
        <row r="72">
          <cell r="F72">
            <v>1133787000</v>
          </cell>
        </row>
        <row r="73">
          <cell r="F73">
            <v>495793400</v>
          </cell>
          <cell r="I73">
            <v>1500000</v>
          </cell>
        </row>
        <row r="75">
          <cell r="F75">
            <v>30000000</v>
          </cell>
          <cell r="I75">
            <v>8600000</v>
          </cell>
        </row>
        <row r="76">
          <cell r="H76">
            <v>872768000</v>
          </cell>
        </row>
        <row r="79">
          <cell r="H79">
            <v>321846300</v>
          </cell>
          <cell r="I79">
            <v>386957278</v>
          </cell>
        </row>
        <row r="81">
          <cell r="F81">
            <v>6549252</v>
          </cell>
          <cell r="H81">
            <v>250900</v>
          </cell>
          <cell r="I81">
            <v>666232039</v>
          </cell>
        </row>
        <row r="84">
          <cell r="I84">
            <v>328185127</v>
          </cell>
          <cell r="J84">
            <v>191588793</v>
          </cell>
        </row>
        <row r="85">
          <cell r="C85">
            <v>400000000</v>
          </cell>
        </row>
        <row r="86">
          <cell r="J86">
            <v>69200000</v>
          </cell>
        </row>
        <row r="87">
          <cell r="J87">
            <v>0</v>
          </cell>
        </row>
        <row r="88">
          <cell r="J88">
            <v>225000</v>
          </cell>
        </row>
        <row r="89">
          <cell r="J89">
            <v>0</v>
          </cell>
        </row>
        <row r="90">
          <cell r="J90">
            <v>0</v>
          </cell>
        </row>
        <row r="91">
          <cell r="J91">
            <v>874801000</v>
          </cell>
        </row>
        <row r="92">
          <cell r="J92">
            <v>65400000</v>
          </cell>
        </row>
        <row r="124">
          <cell r="I124">
            <v>537180000000</v>
          </cell>
          <cell r="J124">
            <v>120041000000</v>
          </cell>
        </row>
        <row r="128">
          <cell r="I128">
            <v>302110104000</v>
          </cell>
          <cell r="J128">
            <v>55446375000</v>
          </cell>
        </row>
        <row r="129">
          <cell r="H129">
            <v>19594376084</v>
          </cell>
          <cell r="I129">
            <v>423696429</v>
          </cell>
        </row>
        <row r="130">
          <cell r="I130">
            <v>52290129145</v>
          </cell>
          <cell r="J130">
            <v>11516873665</v>
          </cell>
        </row>
        <row r="131">
          <cell r="I131">
            <v>5502411778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61)Toàn tỉnh (TT342, NĐ 31)"/>
      <sheetName val="(60)cân đối QTNSĐP (TT 342)"/>
      <sheetName val="QT chi NSĐP theo lĩnh vực"/>
      <sheetName val="(48)Quyết toán NSĐP (NĐ 31)"/>
      <sheetName val="(49)QTNS cấp tỉnh huyện (NĐ31"/>
      <sheetName val="QT các đơn vị khối tỉnh"/>
      <sheetName val="(60)QT thu NS huyện (NĐ 31)"/>
      <sheetName val="Ket du (không có) "/>
      <sheetName val="QT chi NSĐP"/>
    </sheetNames>
    <sheetDataSet>
      <sheetData sheetId="0">
        <row r="13">
          <cell r="E13">
            <v>5495810320036</v>
          </cell>
        </row>
        <row r="93">
          <cell r="E93">
            <v>991763650835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u_62"/>
    </sheetNames>
    <sheetDataSet>
      <sheetData sheetId="0">
        <row r="14">
          <cell r="G14">
            <v>4908680157963</v>
          </cell>
          <cell r="H14">
            <v>1193061066215</v>
          </cell>
        </row>
        <row r="29">
          <cell r="F29">
            <v>237545000000</v>
          </cell>
          <cell r="G29">
            <v>1300000000</v>
          </cell>
          <cell r="H29">
            <v>0</v>
          </cell>
        </row>
        <row r="31">
          <cell r="G31">
            <v>6138561108776</v>
          </cell>
          <cell r="H31">
            <v>1791747188471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u_62"/>
    </sheetNames>
    <sheetDataSet>
      <sheetData sheetId="0">
        <row r="14">
          <cell r="E14">
            <v>8788302991022</v>
          </cell>
          <cell r="F14">
            <v>2686561766844</v>
          </cell>
        </row>
        <row r="15">
          <cell r="F15">
            <v>21220172000</v>
          </cell>
        </row>
        <row r="16">
          <cell r="F16">
            <v>29690388449</v>
          </cell>
        </row>
        <row r="17">
          <cell r="E17">
            <v>1154697257054</v>
          </cell>
          <cell r="F17">
            <v>217698202420</v>
          </cell>
        </row>
        <row r="18">
          <cell r="E18">
            <v>200000000</v>
          </cell>
          <cell r="F18">
            <v>200000000</v>
          </cell>
        </row>
        <row r="19">
          <cell r="F19">
            <v>731798358896</v>
          </cell>
        </row>
        <row r="20">
          <cell r="F20">
            <v>48397468104</v>
          </cell>
        </row>
        <row r="21">
          <cell r="F21">
            <v>5512592000</v>
          </cell>
        </row>
        <row r="22">
          <cell r="F22">
            <v>79206616823</v>
          </cell>
        </row>
        <row r="23">
          <cell r="F23">
            <v>200000000</v>
          </cell>
        </row>
        <row r="24">
          <cell r="F24">
            <v>1532932013137</v>
          </cell>
        </row>
        <row r="25">
          <cell r="F25">
            <v>18133142015</v>
          </cell>
        </row>
        <row r="26">
          <cell r="F26">
            <v>1572813000</v>
          </cell>
        </row>
        <row r="29">
          <cell r="E29">
            <v>238845000000</v>
          </cell>
          <cell r="F29">
            <v>237545000000</v>
          </cell>
        </row>
        <row r="30">
          <cell r="E30">
            <v>1497987835</v>
          </cell>
          <cell r="F30">
            <v>1497987835</v>
          </cell>
        </row>
        <row r="31">
          <cell r="E31">
            <v>11609862335297</v>
          </cell>
          <cell r="F31">
            <v>3679554038050</v>
          </cell>
        </row>
        <row r="32">
          <cell r="F32">
            <v>70633000000</v>
          </cell>
        </row>
        <row r="33">
          <cell r="F33">
            <v>37817429000</v>
          </cell>
        </row>
        <row r="34">
          <cell r="F34">
            <v>686794971980</v>
          </cell>
        </row>
        <row r="35">
          <cell r="F35">
            <v>37575103598</v>
          </cell>
        </row>
        <row r="36">
          <cell r="F36">
            <v>1611097021127</v>
          </cell>
        </row>
        <row r="37">
          <cell r="F37">
            <v>92178973876</v>
          </cell>
        </row>
        <row r="38">
          <cell r="F38">
            <v>37515603000</v>
          </cell>
        </row>
        <row r="39">
          <cell r="F39">
            <v>6613941000</v>
          </cell>
        </row>
        <row r="40">
          <cell r="F40">
            <v>8492267650</v>
          </cell>
        </row>
        <row r="41">
          <cell r="F41">
            <v>446209128570</v>
          </cell>
        </row>
        <row r="42">
          <cell r="F42">
            <v>492556808948</v>
          </cell>
        </row>
        <row r="43">
          <cell r="F43">
            <v>146848715801</v>
          </cell>
        </row>
        <row r="44">
          <cell r="F44">
            <v>5221073500</v>
          </cell>
        </row>
        <row r="45">
          <cell r="E45">
            <v>1200000000</v>
          </cell>
          <cell r="F45">
            <v>1200000000</v>
          </cell>
        </row>
        <row r="46">
          <cell r="E46">
            <v>11711370402426</v>
          </cell>
          <cell r="F46">
            <v>3429184538922</v>
          </cell>
        </row>
        <row r="48">
          <cell r="E48">
            <v>0</v>
          </cell>
        </row>
        <row r="49">
          <cell r="E49">
            <v>0</v>
          </cell>
        </row>
        <row r="51">
          <cell r="F51">
            <v>6378090774800</v>
          </cell>
        </row>
        <row r="56">
          <cell r="E56">
            <v>378799336790</v>
          </cell>
          <cell r="F56">
            <v>266681177252</v>
          </cell>
        </row>
        <row r="57">
          <cell r="E57">
            <v>28605711250</v>
          </cell>
          <cell r="F57">
            <v>28605711250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211"/>
  <sheetViews>
    <sheetView zoomScale="75" zoomScaleNormal="75" zoomScalePageLayoutView="0" workbookViewId="0" topLeftCell="A10">
      <selection activeCell="A3" sqref="A3:K3"/>
    </sheetView>
  </sheetViews>
  <sheetFormatPr defaultColWidth="8.796875" defaultRowHeight="15"/>
  <cols>
    <col min="1" max="1" width="30.69921875" style="320" customWidth="1"/>
    <col min="2" max="2" width="15.8984375" style="320" customWidth="1"/>
    <col min="3" max="3" width="16.19921875" style="320" customWidth="1"/>
    <col min="4" max="4" width="15.69921875" style="320" customWidth="1"/>
    <col min="5" max="5" width="16.19921875" style="320" customWidth="1"/>
    <col min="6" max="6" width="26.5" style="320" customWidth="1"/>
    <col min="7" max="7" width="16.69921875" style="320" customWidth="1"/>
    <col min="8" max="8" width="16.09765625" style="320" customWidth="1"/>
    <col min="9" max="9" width="16.3984375" style="320" customWidth="1"/>
    <col min="10" max="10" width="15.19921875" style="320" customWidth="1"/>
    <col min="11" max="11" width="9" style="320" customWidth="1"/>
    <col min="12" max="12" width="21.09765625" style="320" customWidth="1"/>
    <col min="13" max="13" width="17.19921875" style="320" customWidth="1"/>
    <col min="14" max="14" width="16.19921875" style="320" customWidth="1"/>
    <col min="15" max="15" width="18.3984375" style="320" customWidth="1"/>
    <col min="16" max="16" width="13.09765625" style="320" bestFit="1" customWidth="1"/>
    <col min="17" max="16384" width="9" style="320" customWidth="1"/>
  </cols>
  <sheetData>
    <row r="1" spans="1:9" ht="15.75">
      <c r="A1" s="190"/>
      <c r="B1" s="323"/>
      <c r="C1" s="324"/>
      <c r="D1" s="325"/>
      <c r="E1" s="319"/>
      <c r="I1" s="190"/>
    </row>
    <row r="2" spans="2:10" ht="12.75">
      <c r="B2" s="319"/>
      <c r="I2" s="325"/>
      <c r="J2" s="325"/>
    </row>
    <row r="3" spans="1:11" ht="49.5" customHeight="1">
      <c r="A3" s="433" t="s">
        <v>417</v>
      </c>
      <c r="B3" s="434"/>
      <c r="C3" s="434"/>
      <c r="D3" s="434"/>
      <c r="E3" s="434"/>
      <c r="F3" s="434"/>
      <c r="G3" s="434"/>
      <c r="H3" s="434"/>
      <c r="I3" s="434"/>
      <c r="J3" s="434"/>
      <c r="K3" s="434"/>
    </row>
    <row r="4" spans="1:11" ht="18.75">
      <c r="A4" s="138"/>
      <c r="B4" s="326"/>
      <c r="C4" s="326"/>
      <c r="D4" s="326"/>
      <c r="E4" s="326"/>
      <c r="F4" s="137"/>
      <c r="G4" s="137"/>
      <c r="H4" s="137"/>
      <c r="I4" s="137"/>
      <c r="J4" s="137"/>
      <c r="K4" s="137"/>
    </row>
    <row r="5" spans="1:10" ht="12.75">
      <c r="A5" s="139"/>
      <c r="C5" s="319"/>
      <c r="J5" s="327" t="s">
        <v>143</v>
      </c>
    </row>
    <row r="6" spans="1:10" ht="14.25">
      <c r="A6" s="328" t="s">
        <v>362</v>
      </c>
      <c r="B6" s="329" t="s">
        <v>363</v>
      </c>
      <c r="C6" s="329" t="s">
        <v>364</v>
      </c>
      <c r="D6" s="329" t="s">
        <v>364</v>
      </c>
      <c r="E6" s="329" t="s">
        <v>364</v>
      </c>
      <c r="F6" s="328" t="s">
        <v>365</v>
      </c>
      <c r="G6" s="329" t="s">
        <v>363</v>
      </c>
      <c r="H6" s="329" t="s">
        <v>366</v>
      </c>
      <c r="I6" s="329" t="s">
        <v>366</v>
      </c>
      <c r="J6" s="329" t="s">
        <v>366</v>
      </c>
    </row>
    <row r="7" spans="1:10" ht="12.75">
      <c r="A7" s="330"/>
      <c r="B7" s="146" t="s">
        <v>367</v>
      </c>
      <c r="C7" s="142" t="s">
        <v>368</v>
      </c>
      <c r="D7" s="142" t="s">
        <v>369</v>
      </c>
      <c r="E7" s="142" t="s">
        <v>370</v>
      </c>
      <c r="F7" s="331"/>
      <c r="G7" s="146" t="s">
        <v>367</v>
      </c>
      <c r="H7" s="142" t="s">
        <v>368</v>
      </c>
      <c r="I7" s="142" t="s">
        <v>369</v>
      </c>
      <c r="J7" s="142" t="s">
        <v>370</v>
      </c>
    </row>
    <row r="8" spans="1:10" ht="12.75">
      <c r="A8" s="145">
        <v>1</v>
      </c>
      <c r="B8" s="145">
        <v>2</v>
      </c>
      <c r="C8" s="143">
        <v>3</v>
      </c>
      <c r="D8" s="143">
        <v>4</v>
      </c>
      <c r="E8" s="143">
        <v>5</v>
      </c>
      <c r="F8" s="332">
        <v>6</v>
      </c>
      <c r="G8" s="145">
        <v>7</v>
      </c>
      <c r="H8" s="143">
        <v>8</v>
      </c>
      <c r="I8" s="143">
        <v>9</v>
      </c>
      <c r="J8" s="143">
        <v>10</v>
      </c>
    </row>
    <row r="9" spans="1:10" s="150" customFormat="1" ht="20.25" customHeight="1">
      <c r="A9" s="333" t="s">
        <v>371</v>
      </c>
      <c r="B9" s="334">
        <f>B10+B23+B28</f>
        <v>41199314763922</v>
      </c>
      <c r="C9" s="334">
        <f>C10+C23+C28</f>
        <v>16736187653639</v>
      </c>
      <c r="D9" s="334">
        <f>D10+D23</f>
        <v>20450221090614</v>
      </c>
      <c r="E9" s="334">
        <f>E10+E23</f>
        <v>4012906019669</v>
      </c>
      <c r="F9" s="333" t="s">
        <v>372</v>
      </c>
      <c r="G9" s="334">
        <f>G10+G23+G28</f>
        <v>41127482943338</v>
      </c>
      <c r="H9" s="334">
        <f>H10+H23+H28</f>
        <v>16708920994953</v>
      </c>
      <c r="I9" s="334">
        <f>I10+I23+I28</f>
        <v>20411888744684</v>
      </c>
      <c r="J9" s="334">
        <f>J10+J23+J28</f>
        <v>4006673203701</v>
      </c>
    </row>
    <row r="10" spans="1:12" s="150" customFormat="1" ht="20.25" customHeight="1">
      <c r="A10" s="335" t="s">
        <v>373</v>
      </c>
      <c r="B10" s="179">
        <f>B11+B12+B13+B14+B15+B16+B17+B20</f>
        <v>41188811514485</v>
      </c>
      <c r="C10" s="179">
        <f>SUM(C11:C20)-C18-C19</f>
        <v>16725684404202</v>
      </c>
      <c r="D10" s="179">
        <f>SUM(D11:D20)-D18-D19</f>
        <v>20450221090614</v>
      </c>
      <c r="E10" s="179">
        <f>SUM(E11:E20)-E18-E19</f>
        <v>4012906019669</v>
      </c>
      <c r="F10" s="335" t="s">
        <v>374</v>
      </c>
      <c r="G10" s="179">
        <f>SUM(G11:G20)</f>
        <v>41098877232088</v>
      </c>
      <c r="H10" s="179">
        <f>SUM(H11:H20)</f>
        <v>16680315283703</v>
      </c>
      <c r="I10" s="179">
        <f>SUM(I11:I20)</f>
        <v>20411888744684</v>
      </c>
      <c r="J10" s="179">
        <f>SUM(J11:J20)</f>
        <v>4006673203701</v>
      </c>
      <c r="L10" s="178"/>
    </row>
    <row r="11" spans="1:10" ht="20.25" customHeight="1">
      <c r="A11" s="336" t="s">
        <v>375</v>
      </c>
      <c r="B11" s="251">
        <f aca="true" t="shared" si="0" ref="B11:B20">C11+D11+E11</f>
        <v>4619907193317</v>
      </c>
      <c r="C11" s="251">
        <f>'[4]50.Toàn tỉnh'!H15+'[4]50.Toàn tỉnh'!H16+'[4]50.Toàn tỉnh'!H17+'[4]50.Toàn tỉnh'!H20+'[4]50.Toàn tỉnh'!H21+'[4]50.Toàn tỉnh'!H22+'[4]50.Toàn tỉnh'!H25+'[4]50.Toàn tỉnh'!H26+'[4]50.Toàn tỉnh'!H27+'[4]50.Toàn tỉnh'!H31+'[4]50.Toàn tỉnh'!H32+'[4]50.Toàn tỉnh'!H33+'[4]50.Toàn tỉnh'!H48+'[4]50.Toàn tỉnh'!H49</f>
        <v>2907515592707</v>
      </c>
      <c r="D11" s="251">
        <f>'[4]50.Toàn tỉnh'!I15+'[4]50.Toàn tỉnh'!I16+'[4]50.Toàn tỉnh'!I17+'[4]50.Toàn tỉnh'!I20+'[4]50.Toàn tỉnh'!I21+'[4]50.Toàn tỉnh'!I22+'[4]50.Toàn tỉnh'!I25+'[4]50.Toàn tỉnh'!I26+'[4]50.Toàn tỉnh'!I27+'[4]50.Toàn tỉnh'!I31+'[4]50.Toàn tỉnh'!I32+'[4]50.Toàn tỉnh'!I33+'[4]50.Toàn tỉnh'!I48+'[4]50.Toàn tỉnh'!I49</f>
        <v>1458959386909</v>
      </c>
      <c r="E11" s="251">
        <f>'[4]50.Toàn tỉnh'!J15+'[4]50.Toàn tỉnh'!J16+'[4]50.Toàn tỉnh'!J17+'[4]50.Toàn tỉnh'!J20+'[4]50.Toàn tỉnh'!J21+'[4]50.Toàn tỉnh'!J22+'[4]50.Toàn tỉnh'!J25+'[4]50.Toàn tỉnh'!J26+'[4]50.Toàn tỉnh'!J27+'[4]50.Toàn tỉnh'!J31+'[4]50.Toàn tỉnh'!J32+'[4]50.Toàn tỉnh'!J33+'[4]50.Toàn tỉnh'!J48+'[4]50.Toàn tỉnh'!J49</f>
        <v>253432213701</v>
      </c>
      <c r="F11" s="336" t="s">
        <v>376</v>
      </c>
      <c r="G11" s="251">
        <f aca="true" t="shared" si="1" ref="G11:G20">H11+I11+J11</f>
        <v>9027147991022</v>
      </c>
      <c r="H11" s="251">
        <f>2923288361721+818405123</f>
        <v>2924106766844</v>
      </c>
      <c r="I11" s="251">
        <v>4909980157963</v>
      </c>
      <c r="J11" s="251">
        <v>1193061066215</v>
      </c>
    </row>
    <row r="12" spans="1:10" ht="15">
      <c r="A12" s="336" t="s">
        <v>377</v>
      </c>
      <c r="B12" s="251">
        <f t="shared" si="0"/>
        <v>13502806897217</v>
      </c>
      <c r="C12" s="251">
        <f>'[4]50.Toàn tỉnh'!H18+'[4]50.Toàn tỉnh'!H23+'[4]50.Toàn tỉnh'!H28+'[4]50.Toàn tỉnh'!H29+'[4]50.Toàn tỉnh'!H34+'[4]50.Toàn tỉnh'!H45+'[4]50.Toàn tỉnh'!H46+'[4]50.Toàn tỉnh'!H47+'[4]50.Toàn tỉnh'!H52+'[4]50.Toàn tỉnh'!H56+'[4]50.Toàn tỉnh'!H60+'[4]50.Toàn tỉnh'!H62+'[4]50.Toàn tỉnh'!H65+'[4]50.Toàn tỉnh'!H68+'[4]50.Toàn tỉnh'!H69+'[4]50.Toàn tỉnh'!H82+'[4]50.Toàn tỉnh'!H85+'[4]50.Toàn tỉnh'!H93+'[4]50.Toàn tỉnh'!H94+'[4]50.Toàn tỉnh'!H106</f>
        <v>2482878009037</v>
      </c>
      <c r="D12" s="251">
        <f>'[4]50.Toàn tỉnh'!I18+'[4]50.Toàn tỉnh'!I23+'[4]50.Toàn tỉnh'!I28+'[4]50.Toàn tỉnh'!I29+'[4]50.Toàn tỉnh'!I34+'[4]50.Toàn tỉnh'!I45+'[4]50.Toàn tỉnh'!I46+'[4]50.Toàn tỉnh'!I47+'[4]50.Toàn tỉnh'!I52+'[4]50.Toàn tỉnh'!I56+'[4]50.Toàn tỉnh'!I60+'[4]50.Toàn tỉnh'!I62+'[4]50.Toàn tỉnh'!I65+'[4]50.Toàn tỉnh'!I68+'[4]50.Toàn tỉnh'!I69+'[4]50.Toàn tỉnh'!I82+'[4]50.Toàn tỉnh'!I85+'[4]50.Toàn tỉnh'!I93+'[4]50.Toàn tỉnh'!I94+'[4]50.Toàn tỉnh'!I106</f>
        <v>9859817345382</v>
      </c>
      <c r="E12" s="251">
        <f>'[4]50.Toàn tỉnh'!J18+'[4]50.Toàn tỉnh'!J23+'[4]50.Toàn tỉnh'!J28+'[4]50.Toàn tỉnh'!J29+'[4]50.Toàn tỉnh'!J34+'[4]50.Toàn tỉnh'!J45+'[4]50.Toàn tỉnh'!J46+'[4]50.Toàn tỉnh'!J47+'[4]50.Toàn tỉnh'!J52+'[4]50.Toàn tỉnh'!J56+'[4]50.Toàn tỉnh'!J60+'[4]50.Toàn tỉnh'!J62+'[4]50.Toàn tỉnh'!J65+'[4]50.Toàn tỉnh'!J68+'[4]50.Toàn tỉnh'!J69+'[4]50.Toàn tỉnh'!J82+'[4]50.Toàn tỉnh'!J85+'[4]50.Toàn tỉnh'!J93+'[4]50.Toàn tỉnh'!J94+'[4]50.Toàn tỉnh'!J106</f>
        <v>1160111542798</v>
      </c>
      <c r="F12" s="336" t="s">
        <v>378</v>
      </c>
      <c r="G12" s="251">
        <f t="shared" si="1"/>
        <v>1497987835</v>
      </c>
      <c r="H12" s="251">
        <v>1497987835</v>
      </c>
      <c r="I12" s="251"/>
      <c r="J12" s="251"/>
    </row>
    <row r="13" spans="1:16" ht="15">
      <c r="A13" s="337" t="s">
        <v>379</v>
      </c>
      <c r="B13" s="251">
        <f t="shared" si="0"/>
        <v>112118159538</v>
      </c>
      <c r="C13" s="251">
        <f>'[4]50.Toàn tỉnh'!H129</f>
        <v>107263444578</v>
      </c>
      <c r="D13" s="251">
        <f>'[4]50.Toàn tỉnh'!I129</f>
        <v>4854714960</v>
      </c>
      <c r="E13" s="251">
        <f>'[4]50.Toàn tỉnh'!J129</f>
        <v>0</v>
      </c>
      <c r="F13" s="338" t="s">
        <v>380</v>
      </c>
      <c r="G13" s="251">
        <f t="shared" si="1"/>
        <v>11609862335297</v>
      </c>
      <c r="H13" s="339">
        <v>3679554038050</v>
      </c>
      <c r="I13" s="251">
        <v>6138561108776</v>
      </c>
      <c r="J13" s="251">
        <v>1791747188471</v>
      </c>
      <c r="M13" s="319"/>
      <c r="N13" s="319"/>
      <c r="O13" s="319"/>
      <c r="P13" s="319"/>
    </row>
    <row r="14" spans="1:10" ht="15">
      <c r="A14" s="337" t="s">
        <v>381</v>
      </c>
      <c r="B14" s="251">
        <f t="shared" si="0"/>
        <v>53533931542</v>
      </c>
      <c r="C14" s="340">
        <f>'[4]50.Toàn tỉnh'!H131</f>
        <v>12615774767</v>
      </c>
      <c r="D14" s="340">
        <f>'[4]50.Toàn tỉnh'!I131</f>
        <v>22869778566</v>
      </c>
      <c r="E14" s="340">
        <f>'[4]50.Toàn tỉnh'!J131</f>
        <v>18048378209</v>
      </c>
      <c r="F14" s="336" t="s">
        <v>382</v>
      </c>
      <c r="G14" s="251">
        <f t="shared" si="1"/>
        <v>1200000000</v>
      </c>
      <c r="H14" s="251">
        <v>1200000000</v>
      </c>
      <c r="I14" s="251"/>
      <c r="J14" s="251"/>
    </row>
    <row r="15" spans="1:12" ht="15">
      <c r="A15" s="337" t="s">
        <v>383</v>
      </c>
      <c r="B15" s="251">
        <f t="shared" si="0"/>
        <v>5914650379132</v>
      </c>
      <c r="C15" s="251">
        <f>'[4]50.Toàn tỉnh'!H130</f>
        <v>2598615808092</v>
      </c>
      <c r="D15" s="251">
        <f>'[4]50.Toàn tỉnh'!I130</f>
        <v>2725629089997</v>
      </c>
      <c r="E15" s="251">
        <f>'[4]50.Toàn tỉnh'!J130</f>
        <v>590405481043</v>
      </c>
      <c r="F15" s="151" t="s">
        <v>384</v>
      </c>
      <c r="G15" s="251">
        <f t="shared" si="1"/>
        <v>8368999178718</v>
      </c>
      <c r="H15" s="251">
        <v>6378090774800</v>
      </c>
      <c r="I15" s="251">
        <v>1990908403918</v>
      </c>
      <c r="J15" s="251"/>
      <c r="L15" s="428"/>
    </row>
    <row r="16" spans="1:14" ht="15">
      <c r="A16" s="337" t="s">
        <v>385</v>
      </c>
      <c r="B16" s="251">
        <f t="shared" si="0"/>
        <v>0</v>
      </c>
      <c r="C16" s="251"/>
      <c r="D16" s="251"/>
      <c r="E16" s="251"/>
      <c r="F16" s="336" t="s">
        <v>386</v>
      </c>
      <c r="G16" s="251">
        <f t="shared" si="1"/>
        <v>11711370402426</v>
      </c>
      <c r="H16" s="418">
        <f>'[4]Cân đối QT'!$H$16</f>
        <v>3429184538922</v>
      </c>
      <c r="I16" s="251">
        <v>7265175629449</v>
      </c>
      <c r="J16" s="251">
        <v>1017010234055</v>
      </c>
      <c r="N16" s="319"/>
    </row>
    <row r="17" spans="1:12" ht="15">
      <c r="A17" s="337" t="s">
        <v>387</v>
      </c>
      <c r="B17" s="251">
        <f t="shared" si="0"/>
        <v>16884775037073</v>
      </c>
      <c r="C17" s="251">
        <f>C18+C19</f>
        <v>8515775858355</v>
      </c>
      <c r="D17" s="251">
        <f>D18+D19</f>
        <v>6378090774800</v>
      </c>
      <c r="E17" s="251">
        <f>E18+E19</f>
        <v>1990908403918</v>
      </c>
      <c r="F17" s="336" t="s">
        <v>388</v>
      </c>
      <c r="G17" s="251">
        <f t="shared" si="1"/>
        <v>378799336790</v>
      </c>
      <c r="H17" s="251">
        <v>266681177252</v>
      </c>
      <c r="I17" s="251">
        <v>107263444578</v>
      </c>
      <c r="J17" s="251">
        <v>4854714960</v>
      </c>
      <c r="L17" s="319"/>
    </row>
    <row r="18" spans="1:10" ht="15">
      <c r="A18" s="341" t="s">
        <v>389</v>
      </c>
      <c r="B18" s="251">
        <f t="shared" si="0"/>
        <v>11681543816000</v>
      </c>
      <c r="C18" s="251">
        <f>'[4]50.Toàn tỉnh'!H124</f>
        <v>6550550000000</v>
      </c>
      <c r="D18" s="251">
        <f>'[4]50.Toàn tỉnh'!I124</f>
        <v>4229102000000</v>
      </c>
      <c r="E18" s="251">
        <f>'[4]50.Toàn tỉnh'!J124</f>
        <v>901891816000</v>
      </c>
      <c r="F18" s="335"/>
      <c r="G18" s="179"/>
      <c r="H18" s="179"/>
      <c r="I18" s="179"/>
      <c r="J18" s="179"/>
    </row>
    <row r="19" spans="1:10" ht="15">
      <c r="A19" s="341" t="s">
        <v>390</v>
      </c>
      <c r="B19" s="251">
        <f t="shared" si="0"/>
        <v>5203231221073</v>
      </c>
      <c r="C19" s="251">
        <f>'[4]50.Toàn tỉnh'!H125</f>
        <v>1965225858355</v>
      </c>
      <c r="D19" s="251">
        <f>'[4]50.Toàn tỉnh'!I125</f>
        <v>2148988774800</v>
      </c>
      <c r="E19" s="251">
        <f>'[4]50.Toàn tỉnh'!J125</f>
        <v>1089016587918</v>
      </c>
      <c r="F19" s="336"/>
      <c r="G19" s="251"/>
      <c r="H19" s="251"/>
      <c r="I19" s="251"/>
      <c r="J19" s="251"/>
    </row>
    <row r="20" spans="1:10" s="134" customFormat="1" ht="30">
      <c r="A20" s="342" t="s">
        <v>391</v>
      </c>
      <c r="B20" s="251">
        <f t="shared" si="0"/>
        <v>101019916666</v>
      </c>
      <c r="C20" s="251">
        <f>'[4]50.Toàn tỉnh'!H109</f>
        <v>101019916666</v>
      </c>
      <c r="D20" s="251"/>
      <c r="E20" s="251"/>
      <c r="F20" s="336"/>
      <c r="G20" s="251">
        <f t="shared" si="1"/>
        <v>0</v>
      </c>
      <c r="H20" s="251"/>
      <c r="I20" s="251"/>
      <c r="J20" s="251"/>
    </row>
    <row r="21" spans="1:13" ht="30.75">
      <c r="A21" s="343" t="s">
        <v>392</v>
      </c>
      <c r="B21" s="344">
        <f>C21+D21+E21</f>
        <v>71831820584</v>
      </c>
      <c r="C21" s="345">
        <f>C9-H9</f>
        <v>27266658686</v>
      </c>
      <c r="D21" s="345">
        <f>D9-I9</f>
        <v>38332345930</v>
      </c>
      <c r="E21" s="345">
        <f>E9-J9</f>
        <v>6232815968</v>
      </c>
      <c r="F21" s="336"/>
      <c r="G21" s="251"/>
      <c r="H21" s="251"/>
      <c r="I21" s="251"/>
      <c r="J21" s="251"/>
      <c r="L21" s="319"/>
      <c r="M21" s="319"/>
    </row>
    <row r="22" spans="1:13" ht="16.5">
      <c r="A22" s="343" t="s">
        <v>393</v>
      </c>
      <c r="B22" s="344"/>
      <c r="C22" s="345"/>
      <c r="D22" s="345"/>
      <c r="E22" s="345"/>
      <c r="F22" s="336"/>
      <c r="G22" s="251"/>
      <c r="H22" s="251"/>
      <c r="I22" s="251"/>
      <c r="J22" s="251"/>
      <c r="L22" s="319"/>
      <c r="M22" s="319"/>
    </row>
    <row r="23" spans="1:12" s="150" customFormat="1" ht="28.5">
      <c r="A23" s="346" t="s">
        <v>394</v>
      </c>
      <c r="B23" s="179">
        <f>C23+D23+E23</f>
        <v>10503249437</v>
      </c>
      <c r="C23" s="179">
        <f>C24+C25+C26+C27</f>
        <v>10503249437</v>
      </c>
      <c r="D23" s="179">
        <f>D24+D25+D26+D27</f>
        <v>0</v>
      </c>
      <c r="E23" s="179">
        <f>'[4]50.Toàn tỉnh'!J115</f>
        <v>0</v>
      </c>
      <c r="F23" s="346" t="s">
        <v>395</v>
      </c>
      <c r="G23" s="179">
        <f>H23+I23+J23</f>
        <v>28605711250</v>
      </c>
      <c r="H23" s="179">
        <f>SUM(H24:H27)</f>
        <v>28605711250</v>
      </c>
      <c r="I23" s="179">
        <f>SUM(I24:I27)</f>
        <v>0</v>
      </c>
      <c r="J23" s="179">
        <f>SUM(J24:J27)</f>
        <v>0</v>
      </c>
      <c r="L23" s="178"/>
    </row>
    <row r="24" spans="1:10" s="134" customFormat="1" ht="45">
      <c r="A24" s="347" t="s">
        <v>396</v>
      </c>
      <c r="B24" s="251">
        <f>C24+D24+E24</f>
        <v>4150758037</v>
      </c>
      <c r="C24" s="348">
        <v>4150758037</v>
      </c>
      <c r="D24" s="348"/>
      <c r="E24" s="348"/>
      <c r="F24" s="336" t="s">
        <v>397</v>
      </c>
      <c r="G24" s="251">
        <f>H24+I24+J24</f>
        <v>18102461813</v>
      </c>
      <c r="H24" s="251">
        <v>18102461813</v>
      </c>
      <c r="I24" s="349"/>
      <c r="J24" s="349"/>
    </row>
    <row r="25" spans="1:10" s="134" customFormat="1" ht="45">
      <c r="A25" s="347" t="s">
        <v>398</v>
      </c>
      <c r="B25" s="251">
        <f>C25+D25+E25</f>
        <v>4712289946</v>
      </c>
      <c r="C25" s="348">
        <v>4712289946</v>
      </c>
      <c r="D25" s="348"/>
      <c r="E25" s="348"/>
      <c r="F25" s="350" t="s">
        <v>399</v>
      </c>
      <c r="G25" s="251">
        <f>H25+I25+J25</f>
        <v>10503249437</v>
      </c>
      <c r="H25" s="348">
        <v>10503249437</v>
      </c>
      <c r="I25" s="351"/>
      <c r="J25" s="351"/>
    </row>
    <row r="26" spans="1:10" s="134" customFormat="1" ht="45">
      <c r="A26" s="352" t="s">
        <v>400</v>
      </c>
      <c r="B26" s="251">
        <f>C26+D26+E26</f>
        <v>1567076454</v>
      </c>
      <c r="C26" s="348">
        <v>1567076454</v>
      </c>
      <c r="D26" s="348"/>
      <c r="E26" s="348"/>
      <c r="F26" s="350"/>
      <c r="G26" s="251"/>
      <c r="H26" s="348"/>
      <c r="I26" s="351"/>
      <c r="J26" s="351"/>
    </row>
    <row r="27" spans="1:10" s="134" customFormat="1" ht="45">
      <c r="A27" s="352" t="s">
        <v>401</v>
      </c>
      <c r="B27" s="251">
        <f>C27+D27+E27</f>
        <v>73125000</v>
      </c>
      <c r="C27" s="348">
        <v>73125000</v>
      </c>
      <c r="D27" s="348"/>
      <c r="E27" s="348"/>
      <c r="F27" s="350"/>
      <c r="G27" s="251"/>
      <c r="H27" s="348"/>
      <c r="I27" s="351"/>
      <c r="J27" s="351"/>
    </row>
    <row r="28" spans="1:10" s="134" customFormat="1" ht="28.5">
      <c r="A28" s="353" t="s">
        <v>402</v>
      </c>
      <c r="B28" s="179">
        <f>SUM(B29:B30)</f>
        <v>0</v>
      </c>
      <c r="C28" s="179">
        <f>SUM(C29:C30)</f>
        <v>0</v>
      </c>
      <c r="D28" s="179">
        <f>SUM(D29:D30)</f>
        <v>0</v>
      </c>
      <c r="E28" s="179">
        <f>SUM(E29:E30)</f>
        <v>0</v>
      </c>
      <c r="F28" s="353" t="s">
        <v>403</v>
      </c>
      <c r="G28" s="179">
        <f>H28+I28+J28</f>
        <v>0</v>
      </c>
      <c r="H28" s="354">
        <f>1487451359720-1487451359720</f>
        <v>0</v>
      </c>
      <c r="I28" s="355"/>
      <c r="J28" s="355"/>
    </row>
    <row r="29" spans="1:10" s="134" customFormat="1" ht="15">
      <c r="A29" s="151" t="s">
        <v>404</v>
      </c>
      <c r="B29" s="251">
        <f>C29+D29+E29</f>
        <v>0</v>
      </c>
      <c r="C29" s="251">
        <f>361741322720-361741322720</f>
        <v>0</v>
      </c>
      <c r="D29" s="348"/>
      <c r="E29" s="348"/>
      <c r="F29" s="350"/>
      <c r="G29" s="251"/>
      <c r="H29" s="348"/>
      <c r="I29" s="351"/>
      <c r="J29" s="351"/>
    </row>
    <row r="30" spans="1:10" s="134" customFormat="1" ht="15">
      <c r="A30" s="151" t="s">
        <v>405</v>
      </c>
      <c r="B30" s="251">
        <f>C30+D30+E30</f>
        <v>0</v>
      </c>
      <c r="C30" s="356">
        <f>1356767312000-1356767312000</f>
        <v>0</v>
      </c>
      <c r="D30" s="348"/>
      <c r="E30" s="348"/>
      <c r="F30" s="350"/>
      <c r="G30" s="251">
        <f>H30+I30+J30</f>
        <v>0</v>
      </c>
      <c r="H30" s="348"/>
      <c r="I30" s="351"/>
      <c r="J30" s="351"/>
    </row>
    <row r="31" spans="1:10" ht="15">
      <c r="A31" s="357"/>
      <c r="B31" s="348"/>
      <c r="C31" s="348"/>
      <c r="D31" s="348"/>
      <c r="E31" s="348"/>
      <c r="F31" s="350"/>
      <c r="G31" s="251">
        <f>H31+I31+J31</f>
        <v>0</v>
      </c>
      <c r="H31" s="348"/>
      <c r="I31" s="348"/>
      <c r="J31" s="348"/>
    </row>
    <row r="32" spans="1:10" ht="20.25" customHeight="1">
      <c r="A32" s="182"/>
      <c r="B32" s="358"/>
      <c r="C32" s="358"/>
      <c r="D32" s="358"/>
      <c r="E32" s="358"/>
      <c r="F32" s="359"/>
      <c r="G32" s="360"/>
      <c r="H32" s="360"/>
      <c r="I32" s="360"/>
      <c r="J32" s="360"/>
    </row>
    <row r="34" spans="1:10" ht="18.75">
      <c r="A34" s="140"/>
      <c r="C34" s="325"/>
      <c r="D34" s="435"/>
      <c r="E34" s="435"/>
      <c r="F34" s="435"/>
      <c r="H34" s="435"/>
      <c r="I34" s="435"/>
      <c r="J34" s="435"/>
    </row>
    <row r="35" spans="1:10" ht="15.75">
      <c r="A35" s="190"/>
      <c r="D35" s="436"/>
      <c r="E35" s="436"/>
      <c r="F35" s="436"/>
      <c r="H35" s="437"/>
      <c r="I35" s="437"/>
      <c r="J35" s="437"/>
    </row>
    <row r="36" spans="1:10" ht="15">
      <c r="A36" s="196"/>
      <c r="D36" s="438"/>
      <c r="E36" s="438"/>
      <c r="F36" s="438"/>
      <c r="H36" s="438"/>
      <c r="I36" s="438"/>
      <c r="J36" s="438"/>
    </row>
    <row r="37" spans="1:8" ht="15">
      <c r="A37" s="196"/>
      <c r="B37" s="325"/>
      <c r="D37" s="196"/>
      <c r="H37" s="196"/>
    </row>
    <row r="38" spans="1:8" ht="15">
      <c r="A38" s="196"/>
      <c r="B38" s="325"/>
      <c r="D38" s="361"/>
      <c r="H38" s="196"/>
    </row>
    <row r="39" spans="1:9" ht="15">
      <c r="A39" s="196"/>
      <c r="B39" s="325"/>
      <c r="C39" s="325"/>
      <c r="D39" s="325"/>
      <c r="E39" s="325"/>
      <c r="H39" s="199"/>
      <c r="I39" s="325"/>
    </row>
    <row r="40" spans="1:8" ht="15" hidden="1">
      <c r="A40" s="196"/>
      <c r="B40" s="325">
        <f>B9-B19-B16-B17-B18-B14</f>
        <v>7376230758234</v>
      </c>
      <c r="C40" s="325"/>
      <c r="D40" s="196"/>
      <c r="H40" s="196"/>
    </row>
    <row r="41" spans="1:8" ht="15" hidden="1">
      <c r="A41" s="196"/>
      <c r="B41" s="325" t="e">
        <f>B40-B23-#REF!</f>
        <v>#REF!</v>
      </c>
      <c r="C41" s="325"/>
      <c r="D41" s="196"/>
      <c r="H41" s="196"/>
    </row>
    <row r="42" spans="1:8" ht="15" hidden="1">
      <c r="A42" s="199"/>
      <c r="B42" s="325"/>
      <c r="D42" s="196"/>
      <c r="F42" s="319"/>
      <c r="H42" s="196"/>
    </row>
    <row r="43" spans="1:8" ht="15" hidden="1">
      <c r="A43" s="199"/>
      <c r="B43" s="325" t="e">
        <f>B9-B14-B16-B17-B18-B19-#REF!-B23</f>
        <v>#REF!</v>
      </c>
      <c r="D43" s="196"/>
      <c r="H43" s="196"/>
    </row>
    <row r="44" spans="1:8" ht="15" hidden="1">
      <c r="A44" s="196"/>
      <c r="B44" s="325"/>
      <c r="D44" s="196"/>
      <c r="H44" s="196"/>
    </row>
    <row r="45" spans="1:8" ht="15" hidden="1">
      <c r="A45" s="196"/>
      <c r="B45" s="325"/>
      <c r="D45" s="196"/>
      <c r="H45" s="196"/>
    </row>
    <row r="46" spans="1:8" ht="15" hidden="1">
      <c r="A46" s="196"/>
      <c r="B46" s="324"/>
      <c r="C46" s="325"/>
      <c r="D46" s="196"/>
      <c r="H46" s="196"/>
    </row>
    <row r="47" spans="1:8" ht="15" hidden="1">
      <c r="A47" s="196"/>
      <c r="B47" s="325" t="e">
        <f>B43+B14+B16+B17+B18+C19+#REF!+B23</f>
        <v>#REF!</v>
      </c>
      <c r="C47" s="325"/>
      <c r="D47" s="325"/>
      <c r="E47" s="325"/>
      <c r="H47" s="196"/>
    </row>
    <row r="48" spans="2:5" ht="12.75">
      <c r="B48" s="325"/>
      <c r="C48" s="325"/>
      <c r="D48" s="325"/>
      <c r="E48" s="325"/>
    </row>
    <row r="49" spans="2:5" ht="12.75">
      <c r="B49" s="325"/>
      <c r="C49" s="325"/>
      <c r="D49" s="325"/>
      <c r="E49" s="325"/>
    </row>
    <row r="50" spans="2:3" ht="12.75">
      <c r="B50" s="319"/>
      <c r="C50" s="325"/>
    </row>
    <row r="51" spans="4:5" ht="12.75">
      <c r="D51" s="325"/>
      <c r="E51" s="325"/>
    </row>
    <row r="53" spans="1:21" ht="15.75">
      <c r="A53" s="362"/>
      <c r="B53" s="363"/>
      <c r="C53" s="364"/>
      <c r="D53" s="364"/>
      <c r="E53" s="364"/>
      <c r="F53" s="363"/>
      <c r="G53" s="365"/>
      <c r="H53" s="366"/>
      <c r="I53" s="365"/>
      <c r="J53" s="365"/>
      <c r="K53" s="365"/>
      <c r="L53" s="365"/>
      <c r="M53" s="365"/>
      <c r="N53" s="365"/>
      <c r="O53" s="365"/>
      <c r="P53" s="365"/>
      <c r="Q53" s="365"/>
      <c r="R53" s="365"/>
      <c r="S53" s="365"/>
      <c r="T53" s="365"/>
      <c r="U53" s="365"/>
    </row>
    <row r="54" spans="1:21" ht="12.75">
      <c r="A54" s="365"/>
      <c r="B54" s="365"/>
      <c r="C54" s="364"/>
      <c r="D54" s="365"/>
      <c r="E54" s="365"/>
      <c r="F54" s="365"/>
      <c r="G54" s="365"/>
      <c r="H54" s="365"/>
      <c r="I54" s="365"/>
      <c r="J54" s="365"/>
      <c r="K54" s="365"/>
      <c r="L54" s="365"/>
      <c r="M54" s="365"/>
      <c r="N54" s="365"/>
      <c r="O54" s="365"/>
      <c r="P54" s="365"/>
      <c r="Q54" s="365"/>
      <c r="R54" s="365"/>
      <c r="S54" s="365"/>
      <c r="T54" s="365"/>
      <c r="U54" s="365"/>
    </row>
    <row r="55" spans="1:21" ht="25.5">
      <c r="A55" s="432"/>
      <c r="B55" s="432"/>
      <c r="C55" s="432"/>
      <c r="D55" s="432"/>
      <c r="E55" s="432"/>
      <c r="F55" s="432"/>
      <c r="G55" s="432"/>
      <c r="H55" s="432"/>
      <c r="I55" s="432"/>
      <c r="J55" s="432"/>
      <c r="K55" s="432"/>
      <c r="L55" s="365"/>
      <c r="M55" s="365"/>
      <c r="N55" s="365"/>
      <c r="O55" s="365"/>
      <c r="P55" s="365"/>
      <c r="Q55" s="365"/>
      <c r="R55" s="365"/>
      <c r="S55" s="365"/>
      <c r="T55" s="365"/>
      <c r="U55" s="365"/>
    </row>
    <row r="56" spans="1:21" ht="18.75">
      <c r="A56" s="367"/>
      <c r="B56" s="368"/>
      <c r="C56" s="369"/>
      <c r="D56" s="368"/>
      <c r="E56" s="368"/>
      <c r="F56" s="367"/>
      <c r="G56" s="368"/>
      <c r="H56" s="368"/>
      <c r="I56" s="368"/>
      <c r="J56" s="368"/>
      <c r="K56" s="368"/>
      <c r="L56" s="365"/>
      <c r="M56" s="365"/>
      <c r="N56" s="365"/>
      <c r="O56" s="365"/>
      <c r="P56" s="365"/>
      <c r="Q56" s="365"/>
      <c r="R56" s="365"/>
      <c r="S56" s="365"/>
      <c r="T56" s="365"/>
      <c r="U56" s="365"/>
    </row>
    <row r="57" spans="1:21" ht="12.75">
      <c r="A57" s="365"/>
      <c r="B57" s="365"/>
      <c r="C57" s="365"/>
      <c r="D57" s="365"/>
      <c r="E57" s="365"/>
      <c r="F57" s="365"/>
      <c r="G57" s="365"/>
      <c r="H57" s="365"/>
      <c r="I57" s="365"/>
      <c r="J57" s="365"/>
      <c r="K57" s="365"/>
      <c r="L57" s="365"/>
      <c r="M57" s="365"/>
      <c r="N57" s="365"/>
      <c r="O57" s="365"/>
      <c r="P57" s="365"/>
      <c r="Q57" s="365"/>
      <c r="R57" s="365"/>
      <c r="S57" s="365"/>
      <c r="T57" s="365"/>
      <c r="U57" s="365"/>
    </row>
    <row r="58" spans="1:21" ht="14.25">
      <c r="A58" s="370"/>
      <c r="B58" s="371"/>
      <c r="C58" s="371"/>
      <c r="D58" s="372"/>
      <c r="E58" s="371"/>
      <c r="F58" s="373"/>
      <c r="G58" s="371"/>
      <c r="H58" s="371"/>
      <c r="I58" s="371"/>
      <c r="J58" s="371"/>
      <c r="K58" s="365"/>
      <c r="L58" s="365"/>
      <c r="M58" s="365"/>
      <c r="N58" s="365"/>
      <c r="O58" s="365"/>
      <c r="P58" s="365"/>
      <c r="Q58" s="365"/>
      <c r="R58" s="365"/>
      <c r="S58" s="365"/>
      <c r="T58" s="365"/>
      <c r="U58" s="365"/>
    </row>
    <row r="59" spans="1:21" ht="12.75">
      <c r="A59" s="374"/>
      <c r="B59" s="375"/>
      <c r="C59" s="371"/>
      <c r="D59" s="371"/>
      <c r="E59" s="371"/>
      <c r="F59" s="376"/>
      <c r="G59" s="375"/>
      <c r="H59" s="371"/>
      <c r="I59" s="371"/>
      <c r="J59" s="371"/>
      <c r="K59" s="365"/>
      <c r="L59" s="365"/>
      <c r="M59" s="365"/>
      <c r="N59" s="365"/>
      <c r="O59" s="365"/>
      <c r="P59" s="365"/>
      <c r="Q59" s="365"/>
      <c r="R59" s="365"/>
      <c r="S59" s="365"/>
      <c r="T59" s="365"/>
      <c r="U59" s="365"/>
    </row>
    <row r="60" spans="1:21" s="150" customFormat="1" ht="20.25" customHeight="1">
      <c r="A60" s="377"/>
      <c r="B60" s="378"/>
      <c r="C60" s="378"/>
      <c r="D60" s="378"/>
      <c r="E60" s="378"/>
      <c r="F60" s="377"/>
      <c r="G60" s="378"/>
      <c r="H60" s="378"/>
      <c r="I60" s="378"/>
      <c r="J60" s="378"/>
      <c r="K60" s="374"/>
      <c r="L60" s="374"/>
      <c r="M60" s="374"/>
      <c r="N60" s="374"/>
      <c r="O60" s="374"/>
      <c r="P60" s="374"/>
      <c r="Q60" s="374"/>
      <c r="R60" s="374"/>
      <c r="S60" s="374"/>
      <c r="T60" s="374"/>
      <c r="U60" s="374"/>
    </row>
    <row r="61" spans="1:21" s="150" customFormat="1" ht="20.25" customHeight="1">
      <c r="A61" s="379"/>
      <c r="B61" s="380"/>
      <c r="C61" s="380"/>
      <c r="D61" s="380"/>
      <c r="E61" s="380"/>
      <c r="F61" s="379"/>
      <c r="G61" s="380"/>
      <c r="H61" s="380"/>
      <c r="I61" s="380"/>
      <c r="J61" s="380"/>
      <c r="K61" s="374"/>
      <c r="L61" s="374"/>
      <c r="M61" s="374"/>
      <c r="N61" s="374"/>
      <c r="O61" s="374"/>
      <c r="P61" s="374"/>
      <c r="Q61" s="374"/>
      <c r="R61" s="374"/>
      <c r="S61" s="374"/>
      <c r="T61" s="374"/>
      <c r="U61" s="374"/>
    </row>
    <row r="62" spans="1:21" ht="20.25" customHeight="1">
      <c r="A62" s="381"/>
      <c r="B62" s="382"/>
      <c r="C62" s="382"/>
      <c r="D62" s="382"/>
      <c r="E62" s="382"/>
      <c r="F62" s="381"/>
      <c r="G62" s="382"/>
      <c r="H62" s="382"/>
      <c r="I62" s="382"/>
      <c r="J62" s="382"/>
      <c r="K62" s="365"/>
      <c r="L62" s="365"/>
      <c r="M62" s="365"/>
      <c r="N62" s="365"/>
      <c r="O62" s="365"/>
      <c r="P62" s="365"/>
      <c r="Q62" s="365"/>
      <c r="R62" s="365"/>
      <c r="S62" s="365"/>
      <c r="T62" s="365"/>
      <c r="U62" s="365"/>
    </row>
    <row r="63" spans="1:21" ht="20.25" customHeight="1">
      <c r="A63" s="381"/>
      <c r="B63" s="382"/>
      <c r="C63" s="382"/>
      <c r="D63" s="382"/>
      <c r="E63" s="382"/>
      <c r="F63" s="381"/>
      <c r="G63" s="382"/>
      <c r="H63" s="382"/>
      <c r="I63" s="382"/>
      <c r="J63" s="382"/>
      <c r="K63" s="365"/>
      <c r="L63" s="365"/>
      <c r="M63" s="365"/>
      <c r="N63" s="365"/>
      <c r="O63" s="365"/>
      <c r="P63" s="365"/>
      <c r="Q63" s="365"/>
      <c r="R63" s="365"/>
      <c r="S63" s="365"/>
      <c r="T63" s="365"/>
      <c r="U63" s="365"/>
    </row>
    <row r="64" spans="1:21" ht="20.25" customHeight="1">
      <c r="A64" s="381"/>
      <c r="B64" s="382"/>
      <c r="C64" s="382"/>
      <c r="D64" s="382"/>
      <c r="E64" s="382"/>
      <c r="F64" s="381"/>
      <c r="G64" s="382"/>
      <c r="H64" s="382"/>
      <c r="I64" s="382"/>
      <c r="J64" s="382"/>
      <c r="K64" s="365"/>
      <c r="L64" s="365"/>
      <c r="M64" s="363"/>
      <c r="N64" s="363"/>
      <c r="O64" s="363"/>
      <c r="P64" s="363"/>
      <c r="Q64" s="365"/>
      <c r="R64" s="365"/>
      <c r="S64" s="365"/>
      <c r="T64" s="365"/>
      <c r="U64" s="365"/>
    </row>
    <row r="65" spans="1:21" ht="20.25" customHeight="1">
      <c r="A65" s="381"/>
      <c r="B65" s="382"/>
      <c r="C65" s="382"/>
      <c r="D65" s="382"/>
      <c r="E65" s="382"/>
      <c r="F65" s="381"/>
      <c r="G65" s="382"/>
      <c r="H65" s="382"/>
      <c r="I65" s="382"/>
      <c r="J65" s="382"/>
      <c r="K65" s="365"/>
      <c r="L65" s="365"/>
      <c r="M65" s="365"/>
      <c r="N65" s="365"/>
      <c r="O65" s="365"/>
      <c r="P65" s="365"/>
      <c r="Q65" s="365"/>
      <c r="R65" s="365"/>
      <c r="S65" s="365"/>
      <c r="T65" s="365"/>
      <c r="U65" s="365"/>
    </row>
    <row r="66" spans="1:21" ht="20.25" customHeight="1">
      <c r="A66" s="381"/>
      <c r="B66" s="382"/>
      <c r="C66" s="382"/>
      <c r="D66" s="382"/>
      <c r="E66" s="382"/>
      <c r="F66" s="381"/>
      <c r="G66" s="382"/>
      <c r="H66" s="382"/>
      <c r="I66" s="382"/>
      <c r="J66" s="382"/>
      <c r="K66" s="365"/>
      <c r="L66" s="365"/>
      <c r="M66" s="365"/>
      <c r="N66" s="365"/>
      <c r="O66" s="365"/>
      <c r="P66" s="365"/>
      <c r="Q66" s="365"/>
      <c r="R66" s="365"/>
      <c r="S66" s="365"/>
      <c r="T66" s="365"/>
      <c r="U66" s="365"/>
    </row>
    <row r="67" spans="1:21" ht="20.25" customHeight="1">
      <c r="A67" s="381"/>
      <c r="B67" s="382"/>
      <c r="C67" s="382"/>
      <c r="D67" s="382"/>
      <c r="E67" s="382"/>
      <c r="F67" s="185"/>
      <c r="G67" s="382"/>
      <c r="H67" s="382"/>
      <c r="I67" s="382"/>
      <c r="J67" s="382"/>
      <c r="K67" s="365"/>
      <c r="L67" s="365"/>
      <c r="M67" s="365"/>
      <c r="N67" s="363"/>
      <c r="O67" s="365"/>
      <c r="P67" s="365"/>
      <c r="Q67" s="365"/>
      <c r="R67" s="365"/>
      <c r="S67" s="365"/>
      <c r="T67" s="365"/>
      <c r="U67" s="365"/>
    </row>
    <row r="68" spans="1:21" ht="20.25" customHeight="1">
      <c r="A68" s="381"/>
      <c r="B68" s="382"/>
      <c r="C68" s="382"/>
      <c r="D68" s="382"/>
      <c r="E68" s="382"/>
      <c r="F68" s="381"/>
      <c r="G68" s="382"/>
      <c r="H68" s="382"/>
      <c r="I68" s="382"/>
      <c r="J68" s="382"/>
      <c r="K68" s="365"/>
      <c r="L68" s="365"/>
      <c r="M68" s="365"/>
      <c r="N68" s="365"/>
      <c r="O68" s="365"/>
      <c r="P68" s="365"/>
      <c r="Q68" s="365"/>
      <c r="R68" s="365"/>
      <c r="S68" s="365"/>
      <c r="T68" s="365"/>
      <c r="U68" s="365"/>
    </row>
    <row r="69" spans="1:21" ht="20.25" customHeight="1">
      <c r="A69" s="381"/>
      <c r="B69" s="382"/>
      <c r="C69" s="382"/>
      <c r="D69" s="382"/>
      <c r="E69" s="382"/>
      <c r="F69" s="381"/>
      <c r="G69" s="382"/>
      <c r="H69" s="382"/>
      <c r="I69" s="382"/>
      <c r="J69" s="382"/>
      <c r="K69" s="365"/>
      <c r="L69" s="365"/>
      <c r="M69" s="365"/>
      <c r="N69" s="365"/>
      <c r="O69" s="365"/>
      <c r="P69" s="365"/>
      <c r="Q69" s="365"/>
      <c r="R69" s="365"/>
      <c r="S69" s="365"/>
      <c r="T69" s="365"/>
      <c r="U69" s="365"/>
    </row>
    <row r="70" spans="1:21" ht="20.25" customHeight="1">
      <c r="A70" s="381"/>
      <c r="B70" s="382"/>
      <c r="C70" s="382"/>
      <c r="D70" s="382"/>
      <c r="E70" s="382"/>
      <c r="F70" s="381"/>
      <c r="G70" s="382"/>
      <c r="H70" s="382"/>
      <c r="I70" s="382"/>
      <c r="J70" s="382"/>
      <c r="K70" s="365"/>
      <c r="L70" s="365"/>
      <c r="M70" s="365"/>
      <c r="N70" s="365"/>
      <c r="O70" s="365"/>
      <c r="P70" s="365"/>
      <c r="Q70" s="365"/>
      <c r="R70" s="365"/>
      <c r="S70" s="365"/>
      <c r="T70" s="365"/>
      <c r="U70" s="365"/>
    </row>
    <row r="71" spans="1:21" ht="20.25" customHeight="1">
      <c r="A71" s="381"/>
      <c r="B71" s="382"/>
      <c r="C71" s="382"/>
      <c r="D71" s="382"/>
      <c r="E71" s="382"/>
      <c r="F71" s="381"/>
      <c r="G71" s="382"/>
      <c r="H71" s="382"/>
      <c r="I71" s="382"/>
      <c r="J71" s="382"/>
      <c r="K71" s="365"/>
      <c r="L71" s="365"/>
      <c r="M71" s="365"/>
      <c r="N71" s="365"/>
      <c r="O71" s="365"/>
      <c r="P71" s="365"/>
      <c r="Q71" s="365"/>
      <c r="R71" s="365"/>
      <c r="S71" s="365"/>
      <c r="T71" s="365"/>
      <c r="U71" s="365"/>
    </row>
    <row r="72" spans="1:21" ht="20.25" customHeight="1">
      <c r="A72" s="381"/>
      <c r="B72" s="382"/>
      <c r="C72" s="382"/>
      <c r="D72" s="382"/>
      <c r="E72" s="382"/>
      <c r="F72" s="381"/>
      <c r="G72" s="382"/>
      <c r="H72" s="382"/>
      <c r="I72" s="382"/>
      <c r="J72" s="382"/>
      <c r="K72" s="365"/>
      <c r="L72" s="365"/>
      <c r="M72" s="365"/>
      <c r="N72" s="365"/>
      <c r="O72" s="365"/>
      <c r="P72" s="365"/>
      <c r="Q72" s="365"/>
      <c r="R72" s="365"/>
      <c r="S72" s="365"/>
      <c r="T72" s="365"/>
      <c r="U72" s="365"/>
    </row>
    <row r="73" spans="1:21" ht="20.25" customHeight="1">
      <c r="A73" s="381"/>
      <c r="B73" s="382"/>
      <c r="C73" s="382"/>
      <c r="D73" s="382"/>
      <c r="E73" s="382"/>
      <c r="F73" s="381"/>
      <c r="G73" s="382"/>
      <c r="H73" s="382"/>
      <c r="I73" s="382"/>
      <c r="J73" s="382"/>
      <c r="K73" s="365"/>
      <c r="L73" s="365"/>
      <c r="M73" s="365"/>
      <c r="N73" s="365"/>
      <c r="O73" s="365"/>
      <c r="P73" s="365"/>
      <c r="Q73" s="365"/>
      <c r="R73" s="365"/>
      <c r="S73" s="365"/>
      <c r="T73" s="365"/>
      <c r="U73" s="365"/>
    </row>
    <row r="74" spans="1:21" ht="20.25" customHeight="1">
      <c r="A74" s="377"/>
      <c r="B74" s="383"/>
      <c r="C74" s="383"/>
      <c r="D74" s="383"/>
      <c r="E74" s="383"/>
      <c r="F74" s="381"/>
      <c r="G74" s="382"/>
      <c r="H74" s="382"/>
      <c r="I74" s="382"/>
      <c r="J74" s="382"/>
      <c r="K74" s="365"/>
      <c r="L74" s="363"/>
      <c r="M74" s="363"/>
      <c r="N74" s="365"/>
      <c r="O74" s="365"/>
      <c r="P74" s="365"/>
      <c r="Q74" s="365"/>
      <c r="R74" s="365"/>
      <c r="S74" s="365"/>
      <c r="T74" s="365"/>
      <c r="U74" s="365"/>
    </row>
    <row r="75" spans="1:21" s="150" customFormat="1" ht="20.25" customHeight="1">
      <c r="A75" s="379"/>
      <c r="B75" s="380"/>
      <c r="C75" s="380"/>
      <c r="D75" s="380"/>
      <c r="E75" s="380"/>
      <c r="F75" s="379"/>
      <c r="G75" s="380"/>
      <c r="H75" s="380"/>
      <c r="I75" s="380"/>
      <c r="J75" s="380"/>
      <c r="K75" s="374"/>
      <c r="L75" s="384"/>
      <c r="M75" s="374"/>
      <c r="N75" s="374"/>
      <c r="O75" s="374"/>
      <c r="P75" s="374"/>
      <c r="Q75" s="374"/>
      <c r="R75" s="374"/>
      <c r="S75" s="374"/>
      <c r="T75" s="374"/>
      <c r="U75" s="374"/>
    </row>
    <row r="76" spans="1:21" ht="20.25" customHeight="1">
      <c r="A76" s="379"/>
      <c r="B76" s="385"/>
      <c r="C76" s="385"/>
      <c r="D76" s="385"/>
      <c r="E76" s="385"/>
      <c r="F76" s="379"/>
      <c r="G76" s="382"/>
      <c r="H76" s="382"/>
      <c r="I76" s="382"/>
      <c r="J76" s="382"/>
      <c r="K76" s="365"/>
      <c r="L76" s="365"/>
      <c r="M76" s="365"/>
      <c r="N76" s="365"/>
      <c r="O76" s="365"/>
      <c r="P76" s="365"/>
      <c r="Q76" s="365"/>
      <c r="R76" s="365"/>
      <c r="S76" s="365"/>
      <c r="T76" s="365"/>
      <c r="U76" s="365"/>
    </row>
    <row r="77" spans="1:21" ht="20.25" customHeight="1">
      <c r="A77" s="185"/>
      <c r="B77" s="385"/>
      <c r="C77" s="385"/>
      <c r="D77" s="385"/>
      <c r="E77" s="385"/>
      <c r="F77" s="381"/>
      <c r="G77" s="386"/>
      <c r="H77" s="386"/>
      <c r="I77" s="386"/>
      <c r="J77" s="386"/>
      <c r="K77" s="365"/>
      <c r="L77" s="365"/>
      <c r="M77" s="365"/>
      <c r="N77" s="365"/>
      <c r="O77" s="365"/>
      <c r="P77" s="365"/>
      <c r="Q77" s="365"/>
      <c r="R77" s="365"/>
      <c r="S77" s="365"/>
      <c r="T77" s="365"/>
      <c r="U77" s="365"/>
    </row>
    <row r="78" spans="1:21" ht="12.75">
      <c r="A78" s="365"/>
      <c r="B78" s="365"/>
      <c r="C78" s="365"/>
      <c r="D78" s="365"/>
      <c r="E78" s="365"/>
      <c r="F78" s="365"/>
      <c r="G78" s="365"/>
      <c r="H78" s="365"/>
      <c r="I78" s="365"/>
      <c r="J78" s="365"/>
      <c r="K78" s="365"/>
      <c r="L78" s="365"/>
      <c r="M78" s="365"/>
      <c r="N78" s="365"/>
      <c r="O78" s="365"/>
      <c r="P78" s="365"/>
      <c r="Q78" s="365"/>
      <c r="R78" s="365"/>
      <c r="S78" s="365"/>
      <c r="T78" s="365"/>
      <c r="U78" s="365"/>
    </row>
    <row r="79" spans="1:21" ht="18.75">
      <c r="A79" s="387"/>
      <c r="B79" s="365"/>
      <c r="C79" s="365"/>
      <c r="D79" s="387"/>
      <c r="E79" s="365"/>
      <c r="F79" s="365"/>
      <c r="G79" s="365"/>
      <c r="H79" s="387"/>
      <c r="I79" s="365"/>
      <c r="J79" s="365"/>
      <c r="K79" s="365"/>
      <c r="L79" s="365"/>
      <c r="M79" s="365"/>
      <c r="N79" s="365"/>
      <c r="O79" s="365"/>
      <c r="P79" s="365"/>
      <c r="Q79" s="365"/>
      <c r="R79" s="365"/>
      <c r="S79" s="365"/>
      <c r="T79" s="365"/>
      <c r="U79" s="365"/>
    </row>
    <row r="80" spans="1:21" ht="15.75">
      <c r="A80" s="362"/>
      <c r="B80" s="365"/>
      <c r="C80" s="365"/>
      <c r="D80" s="362"/>
      <c r="E80" s="365"/>
      <c r="F80" s="365"/>
      <c r="G80" s="365"/>
      <c r="H80" s="362"/>
      <c r="I80" s="365"/>
      <c r="J80" s="365"/>
      <c r="K80" s="365"/>
      <c r="L80" s="365"/>
      <c r="M80" s="365"/>
      <c r="N80" s="365"/>
      <c r="O80" s="365"/>
      <c r="P80" s="365"/>
      <c r="Q80" s="365"/>
      <c r="R80" s="365"/>
      <c r="S80" s="365"/>
      <c r="T80" s="365"/>
      <c r="U80" s="365"/>
    </row>
    <row r="81" spans="1:21" ht="15">
      <c r="A81" s="388"/>
      <c r="B81" s="365"/>
      <c r="C81" s="365"/>
      <c r="D81" s="388"/>
      <c r="E81" s="365"/>
      <c r="F81" s="365"/>
      <c r="G81" s="365"/>
      <c r="H81" s="388"/>
      <c r="I81" s="365"/>
      <c r="J81" s="365"/>
      <c r="K81" s="365"/>
      <c r="L81" s="365"/>
      <c r="M81" s="365"/>
      <c r="N81" s="365"/>
      <c r="O81" s="365"/>
      <c r="P81" s="365"/>
      <c r="Q81" s="365"/>
      <c r="R81" s="365"/>
      <c r="S81" s="365"/>
      <c r="T81" s="365"/>
      <c r="U81" s="365"/>
    </row>
    <row r="82" spans="1:21" ht="12.75">
      <c r="A82" s="365"/>
      <c r="B82" s="365"/>
      <c r="C82" s="365"/>
      <c r="D82" s="365"/>
      <c r="E82" s="365"/>
      <c r="F82" s="365"/>
      <c r="G82" s="365"/>
      <c r="H82" s="365"/>
      <c r="I82" s="365"/>
      <c r="J82" s="365"/>
      <c r="K82" s="365"/>
      <c r="L82" s="365"/>
      <c r="M82" s="365"/>
      <c r="N82" s="365"/>
      <c r="O82" s="365"/>
      <c r="P82" s="365"/>
      <c r="Q82" s="365"/>
      <c r="R82" s="365"/>
      <c r="S82" s="365"/>
      <c r="T82" s="365"/>
      <c r="U82" s="365"/>
    </row>
    <row r="83" spans="1:21" ht="12.75">
      <c r="A83" s="365"/>
      <c r="B83" s="365"/>
      <c r="C83" s="365"/>
      <c r="D83" s="365"/>
      <c r="E83" s="365"/>
      <c r="F83" s="365"/>
      <c r="G83" s="365"/>
      <c r="H83" s="365"/>
      <c r="I83" s="365"/>
      <c r="J83" s="365"/>
      <c r="K83" s="365"/>
      <c r="L83" s="365"/>
      <c r="M83" s="365"/>
      <c r="N83" s="365"/>
      <c r="O83" s="365"/>
      <c r="P83" s="365"/>
      <c r="Q83" s="365"/>
      <c r="R83" s="365"/>
      <c r="S83" s="365"/>
      <c r="T83" s="365"/>
      <c r="U83" s="365"/>
    </row>
    <row r="84" spans="1:21" ht="12.75">
      <c r="A84" s="365"/>
      <c r="B84" s="365"/>
      <c r="C84" s="365"/>
      <c r="D84" s="365"/>
      <c r="E84" s="365"/>
      <c r="F84" s="365"/>
      <c r="G84" s="365"/>
      <c r="H84" s="365"/>
      <c r="I84" s="365"/>
      <c r="J84" s="365"/>
      <c r="K84" s="365"/>
      <c r="L84" s="365"/>
      <c r="M84" s="365"/>
      <c r="N84" s="365"/>
      <c r="O84" s="365"/>
      <c r="P84" s="365"/>
      <c r="Q84" s="365"/>
      <c r="R84" s="365"/>
      <c r="S84" s="365"/>
      <c r="T84" s="365"/>
      <c r="U84" s="365"/>
    </row>
    <row r="85" spans="1:21" ht="12.75">
      <c r="A85" s="365"/>
      <c r="B85" s="365"/>
      <c r="C85" s="365"/>
      <c r="D85" s="365"/>
      <c r="E85" s="365"/>
      <c r="F85" s="365"/>
      <c r="G85" s="365"/>
      <c r="H85" s="365"/>
      <c r="I85" s="365"/>
      <c r="J85" s="365"/>
      <c r="K85" s="365"/>
      <c r="L85" s="365"/>
      <c r="M85" s="365"/>
      <c r="N85" s="365"/>
      <c r="O85" s="365"/>
      <c r="P85" s="365"/>
      <c r="Q85" s="365"/>
      <c r="R85" s="365"/>
      <c r="S85" s="365"/>
      <c r="T85" s="365"/>
      <c r="U85" s="365"/>
    </row>
    <row r="86" spans="1:21" ht="12.75">
      <c r="A86" s="365"/>
      <c r="B86" s="365"/>
      <c r="C86" s="365"/>
      <c r="D86" s="365"/>
      <c r="E86" s="365"/>
      <c r="F86" s="365"/>
      <c r="G86" s="365"/>
      <c r="H86" s="365"/>
      <c r="I86" s="365"/>
      <c r="J86" s="365"/>
      <c r="K86" s="365"/>
      <c r="L86" s="365"/>
      <c r="M86" s="365"/>
      <c r="N86" s="365"/>
      <c r="O86" s="365"/>
      <c r="P86" s="365"/>
      <c r="Q86" s="365"/>
      <c r="R86" s="365"/>
      <c r="S86" s="365"/>
      <c r="T86" s="365"/>
      <c r="U86" s="365"/>
    </row>
    <row r="87" spans="1:21" ht="12.75">
      <c r="A87" s="365"/>
      <c r="B87" s="365"/>
      <c r="C87" s="365"/>
      <c r="D87" s="365"/>
      <c r="E87" s="365"/>
      <c r="F87" s="365"/>
      <c r="G87" s="365"/>
      <c r="H87" s="365"/>
      <c r="I87" s="365"/>
      <c r="J87" s="365"/>
      <c r="K87" s="365"/>
      <c r="L87" s="365"/>
      <c r="M87" s="365"/>
      <c r="N87" s="365"/>
      <c r="O87" s="365"/>
      <c r="P87" s="365"/>
      <c r="Q87" s="365"/>
      <c r="R87" s="365"/>
      <c r="S87" s="365"/>
      <c r="T87" s="365"/>
      <c r="U87" s="365"/>
    </row>
    <row r="88" spans="1:21" ht="12.75">
      <c r="A88" s="365"/>
      <c r="B88" s="365"/>
      <c r="C88" s="365"/>
      <c r="D88" s="365"/>
      <c r="E88" s="365"/>
      <c r="F88" s="365"/>
      <c r="G88" s="365"/>
      <c r="H88" s="365"/>
      <c r="I88" s="365"/>
      <c r="J88" s="365"/>
      <c r="K88" s="365"/>
      <c r="L88" s="365"/>
      <c r="M88" s="365"/>
      <c r="N88" s="365"/>
      <c r="O88" s="365"/>
      <c r="P88" s="365"/>
      <c r="Q88" s="365"/>
      <c r="R88" s="365"/>
      <c r="S88" s="365"/>
      <c r="T88" s="365"/>
      <c r="U88" s="365"/>
    </row>
    <row r="89" spans="1:21" ht="12.75">
      <c r="A89" s="365"/>
      <c r="B89" s="365"/>
      <c r="C89" s="365"/>
      <c r="D89" s="365"/>
      <c r="E89" s="365"/>
      <c r="F89" s="365"/>
      <c r="G89" s="365"/>
      <c r="H89" s="365"/>
      <c r="I89" s="365"/>
      <c r="J89" s="365"/>
      <c r="K89" s="365"/>
      <c r="L89" s="365"/>
      <c r="M89" s="365"/>
      <c r="N89" s="365"/>
      <c r="O89" s="365"/>
      <c r="P89" s="365"/>
      <c r="Q89" s="365"/>
      <c r="R89" s="365"/>
      <c r="S89" s="365"/>
      <c r="T89" s="365"/>
      <c r="U89" s="365"/>
    </row>
    <row r="90" spans="1:21" ht="12.75">
      <c r="A90" s="365"/>
      <c r="B90" s="364"/>
      <c r="C90" s="364"/>
      <c r="D90" s="363"/>
      <c r="E90" s="364"/>
      <c r="F90" s="365"/>
      <c r="G90" s="365"/>
      <c r="H90" s="363"/>
      <c r="I90" s="363"/>
      <c r="J90" s="363"/>
      <c r="K90" s="365"/>
      <c r="L90" s="365"/>
      <c r="M90" s="365"/>
      <c r="N90" s="365"/>
      <c r="O90" s="365"/>
      <c r="P90" s="365"/>
      <c r="Q90" s="365"/>
      <c r="R90" s="365"/>
      <c r="S90" s="365"/>
      <c r="T90" s="365"/>
      <c r="U90" s="365"/>
    </row>
    <row r="91" spans="1:21" ht="12.75">
      <c r="A91" s="365"/>
      <c r="B91" s="364"/>
      <c r="C91" s="364"/>
      <c r="D91" s="363"/>
      <c r="E91" s="364"/>
      <c r="F91" s="365"/>
      <c r="G91" s="365"/>
      <c r="H91" s="363"/>
      <c r="I91" s="363"/>
      <c r="J91" s="363"/>
      <c r="K91" s="365"/>
      <c r="L91" s="365"/>
      <c r="M91" s="365"/>
      <c r="N91" s="365"/>
      <c r="O91" s="365"/>
      <c r="P91" s="365"/>
      <c r="Q91" s="365"/>
      <c r="R91" s="365"/>
      <c r="S91" s="365"/>
      <c r="T91" s="365"/>
      <c r="U91" s="365"/>
    </row>
    <row r="92" spans="1:21" ht="12.75">
      <c r="A92" s="365"/>
      <c r="B92" s="364"/>
      <c r="C92" s="364"/>
      <c r="D92" s="363"/>
      <c r="E92" s="364"/>
      <c r="F92" s="365"/>
      <c r="G92" s="365"/>
      <c r="H92" s="363"/>
      <c r="I92" s="363"/>
      <c r="J92" s="363"/>
      <c r="K92" s="365"/>
      <c r="L92" s="365"/>
      <c r="M92" s="365"/>
      <c r="N92" s="365"/>
      <c r="O92" s="365"/>
      <c r="P92" s="365"/>
      <c r="Q92" s="365"/>
      <c r="R92" s="365"/>
      <c r="S92" s="365"/>
      <c r="T92" s="365"/>
      <c r="U92" s="365"/>
    </row>
    <row r="93" spans="1:21" ht="12.75">
      <c r="A93" s="365"/>
      <c r="B93" s="365"/>
      <c r="C93" s="364"/>
      <c r="D93" s="363"/>
      <c r="E93" s="364"/>
      <c r="F93" s="365"/>
      <c r="G93" s="365"/>
      <c r="H93" s="365"/>
      <c r="I93" s="365"/>
      <c r="J93" s="365"/>
      <c r="K93" s="365"/>
      <c r="L93" s="365"/>
      <c r="M93" s="365"/>
      <c r="N93" s="365"/>
      <c r="O93" s="365"/>
      <c r="P93" s="365"/>
      <c r="Q93" s="365"/>
      <c r="R93" s="365"/>
      <c r="S93" s="365"/>
      <c r="T93" s="365"/>
      <c r="U93" s="365"/>
    </row>
    <row r="94" spans="1:21" ht="12.75">
      <c r="A94" s="365"/>
      <c r="B94" s="364"/>
      <c r="C94" s="364"/>
      <c r="D94" s="365"/>
      <c r="E94" s="364"/>
      <c r="F94" s="365"/>
      <c r="G94" s="365"/>
      <c r="H94" s="365"/>
      <c r="I94" s="365"/>
      <c r="J94" s="365"/>
      <c r="K94" s="365"/>
      <c r="L94" s="365"/>
      <c r="M94" s="365"/>
      <c r="N94" s="365"/>
      <c r="O94" s="365"/>
      <c r="P94" s="365"/>
      <c r="Q94" s="365"/>
      <c r="R94" s="365"/>
      <c r="S94" s="365"/>
      <c r="T94" s="365"/>
      <c r="U94" s="365"/>
    </row>
    <row r="95" spans="1:21" ht="12.75">
      <c r="A95" s="365"/>
      <c r="B95" s="364"/>
      <c r="C95" s="364"/>
      <c r="D95" s="365"/>
      <c r="E95" s="364"/>
      <c r="F95" s="365"/>
      <c r="G95" s="363"/>
      <c r="H95" s="365"/>
      <c r="I95" s="365"/>
      <c r="J95" s="365"/>
      <c r="K95" s="365"/>
      <c r="L95" s="365"/>
      <c r="M95" s="365"/>
      <c r="N95" s="365"/>
      <c r="O95" s="365"/>
      <c r="P95" s="365"/>
      <c r="Q95" s="365"/>
      <c r="R95" s="365"/>
      <c r="S95" s="365"/>
      <c r="T95" s="365"/>
      <c r="U95" s="365"/>
    </row>
    <row r="96" spans="1:21" ht="12.75">
      <c r="A96" s="363"/>
      <c r="B96" s="365"/>
      <c r="C96" s="365"/>
      <c r="D96" s="365"/>
      <c r="E96" s="365"/>
      <c r="F96" s="365"/>
      <c r="G96" s="365"/>
      <c r="H96" s="365"/>
      <c r="I96" s="365"/>
      <c r="J96" s="365"/>
      <c r="K96" s="365"/>
      <c r="L96" s="365"/>
      <c r="M96" s="365"/>
      <c r="N96" s="365"/>
      <c r="O96" s="365"/>
      <c r="P96" s="365"/>
      <c r="Q96" s="365"/>
      <c r="R96" s="365"/>
      <c r="S96" s="365"/>
      <c r="T96" s="365"/>
      <c r="U96" s="365"/>
    </row>
    <row r="97" spans="1:21" ht="12.75">
      <c r="A97" s="365"/>
      <c r="B97" s="365"/>
      <c r="C97" s="365"/>
      <c r="D97" s="365"/>
      <c r="E97" s="389"/>
      <c r="F97" s="365"/>
      <c r="G97" s="365"/>
      <c r="H97" s="365"/>
      <c r="I97" s="365"/>
      <c r="J97" s="365"/>
      <c r="K97" s="365"/>
      <c r="L97" s="365"/>
      <c r="M97" s="365"/>
      <c r="N97" s="365"/>
      <c r="O97" s="365"/>
      <c r="P97" s="365"/>
      <c r="Q97" s="365"/>
      <c r="R97" s="365"/>
      <c r="S97" s="365"/>
      <c r="T97" s="365"/>
      <c r="U97" s="365"/>
    </row>
    <row r="98" spans="1:21" ht="15.75">
      <c r="A98" s="362"/>
      <c r="B98" s="365"/>
      <c r="C98" s="365"/>
      <c r="D98" s="365"/>
      <c r="E98" s="365"/>
      <c r="F98" s="365"/>
      <c r="G98" s="365"/>
      <c r="H98" s="366"/>
      <c r="I98" s="365"/>
      <c r="J98" s="365"/>
      <c r="K98" s="365"/>
      <c r="L98" s="365"/>
      <c r="M98" s="365"/>
      <c r="N98" s="365"/>
      <c r="O98" s="365"/>
      <c r="P98" s="365"/>
      <c r="Q98" s="365"/>
      <c r="R98" s="365"/>
      <c r="S98" s="365"/>
      <c r="T98" s="365"/>
      <c r="U98" s="365"/>
    </row>
    <row r="99" spans="1:21" ht="12.75">
      <c r="A99" s="365"/>
      <c r="B99" s="365"/>
      <c r="C99" s="364"/>
      <c r="D99" s="365"/>
      <c r="E99" s="365"/>
      <c r="F99" s="365"/>
      <c r="G99" s="365"/>
      <c r="H99" s="365"/>
      <c r="I99" s="365"/>
      <c r="J99" s="365"/>
      <c r="K99" s="365"/>
      <c r="L99" s="365"/>
      <c r="M99" s="365"/>
      <c r="N99" s="365"/>
      <c r="O99" s="365"/>
      <c r="P99" s="365"/>
      <c r="Q99" s="365"/>
      <c r="R99" s="365"/>
      <c r="S99" s="365"/>
      <c r="T99" s="365"/>
      <c r="U99" s="365"/>
    </row>
    <row r="100" spans="1:21" ht="25.5">
      <c r="A100" s="432"/>
      <c r="B100" s="432"/>
      <c r="C100" s="432"/>
      <c r="D100" s="432"/>
      <c r="E100" s="432"/>
      <c r="F100" s="432"/>
      <c r="G100" s="432"/>
      <c r="H100" s="432"/>
      <c r="I100" s="432"/>
      <c r="J100" s="432"/>
      <c r="K100" s="432"/>
      <c r="L100" s="365"/>
      <c r="M100" s="365"/>
      <c r="N100" s="365"/>
      <c r="O100" s="365"/>
      <c r="P100" s="365"/>
      <c r="Q100" s="365"/>
      <c r="R100" s="365"/>
      <c r="S100" s="365"/>
      <c r="T100" s="365"/>
      <c r="U100" s="365"/>
    </row>
    <row r="101" spans="1:21" ht="18.75">
      <c r="A101" s="367"/>
      <c r="B101" s="368"/>
      <c r="C101" s="369"/>
      <c r="D101" s="368"/>
      <c r="E101" s="368"/>
      <c r="F101" s="368"/>
      <c r="G101" s="368"/>
      <c r="H101" s="368"/>
      <c r="I101" s="368"/>
      <c r="J101" s="368"/>
      <c r="K101" s="368"/>
      <c r="L101" s="365"/>
      <c r="M101" s="365"/>
      <c r="N101" s="365"/>
      <c r="O101" s="365"/>
      <c r="P101" s="365"/>
      <c r="Q101" s="365"/>
      <c r="R101" s="365"/>
      <c r="S101" s="365"/>
      <c r="T101" s="365"/>
      <c r="U101" s="365"/>
    </row>
    <row r="102" spans="1:21" ht="12.75">
      <c r="A102" s="365"/>
      <c r="B102" s="365"/>
      <c r="C102" s="365"/>
      <c r="D102" s="365"/>
      <c r="E102" s="365"/>
      <c r="F102" s="365"/>
      <c r="G102" s="365"/>
      <c r="H102" s="365"/>
      <c r="I102" s="365"/>
      <c r="J102" s="365"/>
      <c r="K102" s="365"/>
      <c r="L102" s="365"/>
      <c r="M102" s="365"/>
      <c r="N102" s="365"/>
      <c r="O102" s="365"/>
      <c r="P102" s="365"/>
      <c r="Q102" s="365"/>
      <c r="R102" s="365"/>
      <c r="S102" s="365"/>
      <c r="T102" s="365"/>
      <c r="U102" s="365"/>
    </row>
    <row r="103" spans="1:21" ht="14.25">
      <c r="A103" s="370"/>
      <c r="B103" s="371"/>
      <c r="C103" s="371"/>
      <c r="D103" s="371"/>
      <c r="E103" s="371"/>
      <c r="F103" s="370"/>
      <c r="G103" s="371"/>
      <c r="H103" s="371"/>
      <c r="I103" s="371"/>
      <c r="J103" s="371"/>
      <c r="K103" s="365"/>
      <c r="L103" s="365"/>
      <c r="M103" s="365"/>
      <c r="N103" s="365"/>
      <c r="O103" s="365"/>
      <c r="P103" s="365"/>
      <c r="Q103" s="365"/>
      <c r="R103" s="365"/>
      <c r="S103" s="365"/>
      <c r="T103" s="365"/>
      <c r="U103" s="365"/>
    </row>
    <row r="104" spans="1:21" ht="12.75">
      <c r="A104" s="374"/>
      <c r="B104" s="375"/>
      <c r="C104" s="371"/>
      <c r="D104" s="371"/>
      <c r="E104" s="371"/>
      <c r="F104" s="376"/>
      <c r="G104" s="375"/>
      <c r="H104" s="371"/>
      <c r="I104" s="371"/>
      <c r="J104" s="371"/>
      <c r="K104" s="365"/>
      <c r="L104" s="365"/>
      <c r="M104" s="365"/>
      <c r="N104" s="365"/>
      <c r="O104" s="365"/>
      <c r="P104" s="365"/>
      <c r="Q104" s="365"/>
      <c r="R104" s="365"/>
      <c r="S104" s="365"/>
      <c r="T104" s="365"/>
      <c r="U104" s="365"/>
    </row>
    <row r="105" spans="1:21" s="150" customFormat="1" ht="20.25" customHeight="1">
      <c r="A105" s="377"/>
      <c r="B105" s="378"/>
      <c r="C105" s="378"/>
      <c r="D105" s="378"/>
      <c r="E105" s="378"/>
      <c r="F105" s="377"/>
      <c r="G105" s="378"/>
      <c r="H105" s="378"/>
      <c r="I105" s="378"/>
      <c r="J105" s="378"/>
      <c r="K105" s="374"/>
      <c r="L105" s="374"/>
      <c r="M105" s="374"/>
      <c r="N105" s="374"/>
      <c r="O105" s="374"/>
      <c r="P105" s="374"/>
      <c r="Q105" s="374"/>
      <c r="R105" s="374"/>
      <c r="S105" s="374"/>
      <c r="T105" s="374"/>
      <c r="U105" s="374"/>
    </row>
    <row r="106" spans="1:21" s="150" customFormat="1" ht="20.25" customHeight="1">
      <c r="A106" s="379"/>
      <c r="B106" s="380"/>
      <c r="C106" s="380"/>
      <c r="D106" s="380"/>
      <c r="E106" s="380"/>
      <c r="F106" s="379"/>
      <c r="G106" s="380"/>
      <c r="H106" s="380"/>
      <c r="I106" s="380"/>
      <c r="J106" s="380"/>
      <c r="K106" s="374"/>
      <c r="L106" s="374"/>
      <c r="M106" s="374"/>
      <c r="N106" s="374"/>
      <c r="O106" s="374"/>
      <c r="P106" s="374"/>
      <c r="Q106" s="374"/>
      <c r="R106" s="374"/>
      <c r="S106" s="374"/>
      <c r="T106" s="374"/>
      <c r="U106" s="374"/>
    </row>
    <row r="107" spans="1:21" ht="20.25" customHeight="1">
      <c r="A107" s="381"/>
      <c r="B107" s="382"/>
      <c r="C107" s="382"/>
      <c r="D107" s="382"/>
      <c r="E107" s="382"/>
      <c r="F107" s="381"/>
      <c r="G107" s="382"/>
      <c r="H107" s="382"/>
      <c r="I107" s="382"/>
      <c r="J107" s="382"/>
      <c r="K107" s="365"/>
      <c r="L107" s="365"/>
      <c r="M107" s="365"/>
      <c r="N107" s="365"/>
      <c r="O107" s="365"/>
      <c r="P107" s="365"/>
      <c r="Q107" s="365"/>
      <c r="R107" s="365"/>
      <c r="S107" s="365"/>
      <c r="T107" s="365"/>
      <c r="U107" s="365"/>
    </row>
    <row r="108" spans="1:21" ht="20.25" customHeight="1">
      <c r="A108" s="381"/>
      <c r="B108" s="382"/>
      <c r="C108" s="382"/>
      <c r="D108" s="382"/>
      <c r="E108" s="382"/>
      <c r="F108" s="381"/>
      <c r="G108" s="382"/>
      <c r="H108" s="382"/>
      <c r="I108" s="382"/>
      <c r="J108" s="382"/>
      <c r="K108" s="365"/>
      <c r="L108" s="365"/>
      <c r="M108" s="365"/>
      <c r="N108" s="365"/>
      <c r="O108" s="365"/>
      <c r="P108" s="365"/>
      <c r="Q108" s="365"/>
      <c r="R108" s="365"/>
      <c r="S108" s="365"/>
      <c r="T108" s="365"/>
      <c r="U108" s="365"/>
    </row>
    <row r="109" spans="1:21" ht="20.25" customHeight="1">
      <c r="A109" s="381"/>
      <c r="B109" s="382"/>
      <c r="C109" s="382"/>
      <c r="D109" s="382"/>
      <c r="E109" s="382"/>
      <c r="F109" s="381"/>
      <c r="G109" s="382"/>
      <c r="H109" s="382"/>
      <c r="I109" s="382"/>
      <c r="J109" s="382"/>
      <c r="K109" s="365"/>
      <c r="L109" s="365"/>
      <c r="M109" s="363"/>
      <c r="N109" s="363"/>
      <c r="O109" s="363"/>
      <c r="P109" s="363"/>
      <c r="Q109" s="365"/>
      <c r="R109" s="365"/>
      <c r="S109" s="365"/>
      <c r="T109" s="365"/>
      <c r="U109" s="365"/>
    </row>
    <row r="110" spans="1:21" ht="20.25" customHeight="1">
      <c r="A110" s="381"/>
      <c r="B110" s="382"/>
      <c r="C110" s="382"/>
      <c r="D110" s="382"/>
      <c r="E110" s="382"/>
      <c r="F110" s="381"/>
      <c r="G110" s="382"/>
      <c r="H110" s="382"/>
      <c r="I110" s="382"/>
      <c r="J110" s="382"/>
      <c r="K110" s="365"/>
      <c r="L110" s="365"/>
      <c r="M110" s="365"/>
      <c r="N110" s="365"/>
      <c r="O110" s="365"/>
      <c r="P110" s="365"/>
      <c r="Q110" s="365"/>
      <c r="R110" s="365"/>
      <c r="S110" s="365"/>
      <c r="T110" s="365"/>
      <c r="U110" s="365"/>
    </row>
    <row r="111" spans="1:21" ht="20.25" customHeight="1">
      <c r="A111" s="381"/>
      <c r="B111" s="382"/>
      <c r="C111" s="382"/>
      <c r="D111" s="382"/>
      <c r="E111" s="382"/>
      <c r="F111" s="381"/>
      <c r="G111" s="382"/>
      <c r="H111" s="382"/>
      <c r="I111" s="382"/>
      <c r="J111" s="382"/>
      <c r="K111" s="365"/>
      <c r="L111" s="365"/>
      <c r="M111" s="365"/>
      <c r="N111" s="365"/>
      <c r="O111" s="365"/>
      <c r="P111" s="365"/>
      <c r="Q111" s="365"/>
      <c r="R111" s="365"/>
      <c r="S111" s="365"/>
      <c r="T111" s="365"/>
      <c r="U111" s="365"/>
    </row>
    <row r="112" spans="1:21" ht="20.25" customHeight="1">
      <c r="A112" s="381"/>
      <c r="B112" s="382"/>
      <c r="C112" s="382"/>
      <c r="D112" s="382"/>
      <c r="E112" s="382"/>
      <c r="F112" s="185"/>
      <c r="G112" s="382"/>
      <c r="H112" s="382"/>
      <c r="I112" s="382"/>
      <c r="J112" s="382"/>
      <c r="K112" s="365"/>
      <c r="L112" s="365"/>
      <c r="M112" s="365"/>
      <c r="N112" s="363"/>
      <c r="O112" s="365"/>
      <c r="P112" s="365"/>
      <c r="Q112" s="365"/>
      <c r="R112" s="365"/>
      <c r="S112" s="365"/>
      <c r="T112" s="365"/>
      <c r="U112" s="365"/>
    </row>
    <row r="113" spans="1:21" ht="20.25" customHeight="1">
      <c r="A113" s="381"/>
      <c r="B113" s="382"/>
      <c r="C113" s="382"/>
      <c r="D113" s="382"/>
      <c r="E113" s="382"/>
      <c r="F113" s="381"/>
      <c r="G113" s="382"/>
      <c r="H113" s="382"/>
      <c r="I113" s="382"/>
      <c r="J113" s="382"/>
      <c r="K113" s="365"/>
      <c r="L113" s="365"/>
      <c r="M113" s="365"/>
      <c r="N113" s="365"/>
      <c r="O113" s="365"/>
      <c r="P113" s="365"/>
      <c r="Q113" s="365"/>
      <c r="R113" s="365"/>
      <c r="S113" s="365"/>
      <c r="T113" s="365"/>
      <c r="U113" s="365"/>
    </row>
    <row r="114" spans="1:21" ht="20.25" customHeight="1">
      <c r="A114" s="381"/>
      <c r="B114" s="382"/>
      <c r="C114" s="382"/>
      <c r="D114" s="382"/>
      <c r="E114" s="382"/>
      <c r="F114" s="381"/>
      <c r="G114" s="382"/>
      <c r="H114" s="382"/>
      <c r="I114" s="382"/>
      <c r="J114" s="382"/>
      <c r="K114" s="365"/>
      <c r="L114" s="365"/>
      <c r="M114" s="365"/>
      <c r="N114" s="365"/>
      <c r="O114" s="365"/>
      <c r="P114" s="365"/>
      <c r="Q114" s="365"/>
      <c r="R114" s="365"/>
      <c r="S114" s="365"/>
      <c r="T114" s="365"/>
      <c r="U114" s="365"/>
    </row>
    <row r="115" spans="1:21" ht="20.25" customHeight="1">
      <c r="A115" s="381"/>
      <c r="B115" s="382"/>
      <c r="C115" s="382"/>
      <c r="D115" s="382"/>
      <c r="E115" s="382"/>
      <c r="F115" s="381"/>
      <c r="G115" s="382"/>
      <c r="H115" s="382"/>
      <c r="I115" s="382"/>
      <c r="J115" s="382"/>
      <c r="K115" s="365"/>
      <c r="L115" s="365"/>
      <c r="M115" s="365"/>
      <c r="N115" s="365"/>
      <c r="O115" s="365"/>
      <c r="P115" s="365"/>
      <c r="Q115" s="365"/>
      <c r="R115" s="365"/>
      <c r="S115" s="365"/>
      <c r="T115" s="365"/>
      <c r="U115" s="365"/>
    </row>
    <row r="116" spans="1:21" ht="20.25" customHeight="1">
      <c r="A116" s="381"/>
      <c r="B116" s="382"/>
      <c r="C116" s="382"/>
      <c r="D116" s="382"/>
      <c r="E116" s="382"/>
      <c r="F116" s="381"/>
      <c r="G116" s="382"/>
      <c r="H116" s="382"/>
      <c r="I116" s="382"/>
      <c r="J116" s="382"/>
      <c r="K116" s="365"/>
      <c r="L116" s="365"/>
      <c r="M116" s="365"/>
      <c r="N116" s="365"/>
      <c r="O116" s="365"/>
      <c r="P116" s="365"/>
      <c r="Q116" s="365"/>
      <c r="R116" s="365"/>
      <c r="S116" s="365"/>
      <c r="T116" s="365"/>
      <c r="U116" s="365"/>
    </row>
    <row r="117" spans="1:21" ht="20.25" customHeight="1">
      <c r="A117" s="381"/>
      <c r="B117" s="382"/>
      <c r="C117" s="382"/>
      <c r="D117" s="382"/>
      <c r="E117" s="382"/>
      <c r="F117" s="381"/>
      <c r="G117" s="382"/>
      <c r="H117" s="382"/>
      <c r="I117" s="382"/>
      <c r="J117" s="382"/>
      <c r="K117" s="365"/>
      <c r="L117" s="365"/>
      <c r="M117" s="365"/>
      <c r="N117" s="365"/>
      <c r="O117" s="365"/>
      <c r="P117" s="365"/>
      <c r="Q117" s="365"/>
      <c r="R117" s="365"/>
      <c r="S117" s="365"/>
      <c r="T117" s="365"/>
      <c r="U117" s="365"/>
    </row>
    <row r="118" spans="1:21" ht="20.25" customHeight="1">
      <c r="A118" s="381"/>
      <c r="B118" s="382"/>
      <c r="C118" s="382"/>
      <c r="D118" s="382"/>
      <c r="E118" s="382"/>
      <c r="F118" s="381"/>
      <c r="G118" s="382"/>
      <c r="H118" s="382"/>
      <c r="I118" s="382"/>
      <c r="J118" s="382"/>
      <c r="K118" s="365"/>
      <c r="L118" s="365"/>
      <c r="M118" s="365"/>
      <c r="N118" s="365"/>
      <c r="O118" s="365"/>
      <c r="P118" s="365"/>
      <c r="Q118" s="365"/>
      <c r="R118" s="365"/>
      <c r="S118" s="365"/>
      <c r="T118" s="365"/>
      <c r="U118" s="365"/>
    </row>
    <row r="119" spans="1:21" ht="20.25" customHeight="1">
      <c r="A119" s="377"/>
      <c r="B119" s="383"/>
      <c r="C119" s="383"/>
      <c r="D119" s="383"/>
      <c r="E119" s="383"/>
      <c r="F119" s="381"/>
      <c r="G119" s="382"/>
      <c r="H119" s="382"/>
      <c r="I119" s="382"/>
      <c r="J119" s="382"/>
      <c r="K119" s="365"/>
      <c r="L119" s="363"/>
      <c r="M119" s="363"/>
      <c r="N119" s="365"/>
      <c r="O119" s="365"/>
      <c r="P119" s="365"/>
      <c r="Q119" s="365"/>
      <c r="R119" s="365"/>
      <c r="S119" s="365"/>
      <c r="T119" s="365"/>
      <c r="U119" s="365"/>
    </row>
    <row r="120" spans="1:21" s="150" customFormat="1" ht="20.25" customHeight="1">
      <c r="A120" s="379"/>
      <c r="B120" s="380"/>
      <c r="C120" s="380"/>
      <c r="D120" s="380"/>
      <c r="E120" s="380"/>
      <c r="F120" s="379"/>
      <c r="G120" s="380"/>
      <c r="H120" s="380"/>
      <c r="I120" s="380"/>
      <c r="J120" s="380"/>
      <c r="K120" s="374"/>
      <c r="L120" s="384"/>
      <c r="M120" s="374"/>
      <c r="N120" s="374"/>
      <c r="O120" s="374"/>
      <c r="P120" s="374"/>
      <c r="Q120" s="374"/>
      <c r="R120" s="374"/>
      <c r="S120" s="374"/>
      <c r="T120" s="374"/>
      <c r="U120" s="374"/>
    </row>
    <row r="121" spans="1:21" ht="20.25" customHeight="1">
      <c r="A121" s="379"/>
      <c r="B121" s="385"/>
      <c r="C121" s="385"/>
      <c r="D121" s="385"/>
      <c r="E121" s="385"/>
      <c r="F121" s="379"/>
      <c r="G121" s="382"/>
      <c r="H121" s="382"/>
      <c r="I121" s="382"/>
      <c r="J121" s="382"/>
      <c r="K121" s="365"/>
      <c r="L121" s="365"/>
      <c r="M121" s="365"/>
      <c r="N121" s="365"/>
      <c r="O121" s="365"/>
      <c r="P121" s="365"/>
      <c r="Q121" s="365"/>
      <c r="R121" s="365"/>
      <c r="S121" s="365"/>
      <c r="T121" s="365"/>
      <c r="U121" s="365"/>
    </row>
    <row r="122" spans="1:21" ht="20.25" customHeight="1">
      <c r="A122" s="185"/>
      <c r="B122" s="385"/>
      <c r="C122" s="385"/>
      <c r="D122" s="385"/>
      <c r="E122" s="385"/>
      <c r="F122" s="381"/>
      <c r="G122" s="386"/>
      <c r="H122" s="386"/>
      <c r="I122" s="386"/>
      <c r="J122" s="386"/>
      <c r="K122" s="365"/>
      <c r="L122" s="365"/>
      <c r="M122" s="365"/>
      <c r="N122" s="365"/>
      <c r="O122" s="365"/>
      <c r="P122" s="365"/>
      <c r="Q122" s="365"/>
      <c r="R122" s="365"/>
      <c r="S122" s="365"/>
      <c r="T122" s="365"/>
      <c r="U122" s="365"/>
    </row>
    <row r="123" spans="1:21" ht="12.75">
      <c r="A123" s="365"/>
      <c r="B123" s="365"/>
      <c r="C123" s="365"/>
      <c r="D123" s="365"/>
      <c r="E123" s="365"/>
      <c r="F123" s="365"/>
      <c r="G123" s="365"/>
      <c r="H123" s="365"/>
      <c r="I123" s="365"/>
      <c r="J123" s="365"/>
      <c r="K123" s="365"/>
      <c r="L123" s="365"/>
      <c r="M123" s="365"/>
      <c r="N123" s="365"/>
      <c r="O123" s="365"/>
      <c r="P123" s="365"/>
      <c r="Q123" s="365"/>
      <c r="R123" s="365"/>
      <c r="S123" s="365"/>
      <c r="T123" s="365"/>
      <c r="U123" s="365"/>
    </row>
    <row r="124" spans="1:21" ht="18.75">
      <c r="A124" s="387"/>
      <c r="B124" s="365"/>
      <c r="C124" s="365"/>
      <c r="D124" s="387"/>
      <c r="E124" s="365"/>
      <c r="F124" s="365"/>
      <c r="G124" s="365"/>
      <c r="H124" s="387"/>
      <c r="I124" s="365"/>
      <c r="J124" s="365"/>
      <c r="K124" s="365"/>
      <c r="L124" s="365"/>
      <c r="M124" s="365"/>
      <c r="N124" s="365"/>
      <c r="O124" s="365"/>
      <c r="P124" s="365"/>
      <c r="Q124" s="365"/>
      <c r="R124" s="365"/>
      <c r="S124" s="365"/>
      <c r="T124" s="365"/>
      <c r="U124" s="365"/>
    </row>
    <row r="125" spans="1:21" ht="15.75">
      <c r="A125" s="362"/>
      <c r="B125" s="365"/>
      <c r="C125" s="365"/>
      <c r="D125" s="362"/>
      <c r="E125" s="390"/>
      <c r="F125" s="365"/>
      <c r="G125" s="365"/>
      <c r="H125" s="362"/>
      <c r="I125" s="365"/>
      <c r="J125" s="365"/>
      <c r="K125" s="365"/>
      <c r="L125" s="365"/>
      <c r="M125" s="365"/>
      <c r="N125" s="365"/>
      <c r="O125" s="365"/>
      <c r="P125" s="365"/>
      <c r="Q125" s="365"/>
      <c r="R125" s="365"/>
      <c r="S125" s="365"/>
      <c r="T125" s="365"/>
      <c r="U125" s="365"/>
    </row>
    <row r="126" spans="1:21" ht="15">
      <c r="A126" s="388"/>
      <c r="B126" s="365"/>
      <c r="C126" s="365"/>
      <c r="D126" s="388"/>
      <c r="E126" s="365"/>
      <c r="F126" s="365"/>
      <c r="G126" s="365"/>
      <c r="H126" s="388"/>
      <c r="I126" s="365"/>
      <c r="J126" s="365"/>
      <c r="K126" s="365"/>
      <c r="L126" s="365"/>
      <c r="M126" s="365"/>
      <c r="N126" s="365"/>
      <c r="O126" s="365"/>
      <c r="P126" s="365"/>
      <c r="Q126" s="365"/>
      <c r="R126" s="365"/>
      <c r="S126" s="365"/>
      <c r="T126" s="365"/>
      <c r="U126" s="365"/>
    </row>
    <row r="127" spans="1:21" ht="12.75">
      <c r="A127" s="365"/>
      <c r="B127" s="365"/>
      <c r="C127" s="365"/>
      <c r="D127" s="365"/>
      <c r="E127" s="365"/>
      <c r="F127" s="365"/>
      <c r="G127" s="365"/>
      <c r="H127" s="365"/>
      <c r="I127" s="365"/>
      <c r="J127" s="365"/>
      <c r="K127" s="365"/>
      <c r="L127" s="365"/>
      <c r="M127" s="365"/>
      <c r="N127" s="365"/>
      <c r="O127" s="365"/>
      <c r="P127" s="365"/>
      <c r="Q127" s="365"/>
      <c r="R127" s="365"/>
      <c r="S127" s="365"/>
      <c r="T127" s="365"/>
      <c r="U127" s="365"/>
    </row>
    <row r="128" spans="1:21" ht="12.75">
      <c r="A128" s="365"/>
      <c r="B128" s="365"/>
      <c r="C128" s="365"/>
      <c r="D128" s="365"/>
      <c r="E128" s="365"/>
      <c r="F128" s="365"/>
      <c r="G128" s="365"/>
      <c r="H128" s="365"/>
      <c r="I128" s="365"/>
      <c r="J128" s="365"/>
      <c r="K128" s="365"/>
      <c r="L128" s="365"/>
      <c r="M128" s="365"/>
      <c r="N128" s="365"/>
      <c r="O128" s="365"/>
      <c r="P128" s="365"/>
      <c r="Q128" s="365"/>
      <c r="R128" s="365"/>
      <c r="S128" s="365"/>
      <c r="T128" s="365"/>
      <c r="U128" s="365"/>
    </row>
    <row r="129" spans="1:21" ht="12.75">
      <c r="A129" s="365"/>
      <c r="B129" s="365"/>
      <c r="C129" s="365"/>
      <c r="D129" s="365"/>
      <c r="E129" s="365"/>
      <c r="F129" s="365"/>
      <c r="G129" s="365"/>
      <c r="H129" s="365"/>
      <c r="I129" s="365"/>
      <c r="J129" s="365"/>
      <c r="K129" s="365"/>
      <c r="L129" s="365"/>
      <c r="M129" s="365"/>
      <c r="N129" s="365"/>
      <c r="O129" s="365"/>
      <c r="P129" s="365"/>
      <c r="Q129" s="365"/>
      <c r="R129" s="365"/>
      <c r="S129" s="365"/>
      <c r="T129" s="365"/>
      <c r="U129" s="365"/>
    </row>
    <row r="130" spans="1:21" ht="12.75">
      <c r="A130" s="365"/>
      <c r="B130" s="365"/>
      <c r="C130" s="365"/>
      <c r="D130" s="365"/>
      <c r="E130" s="365"/>
      <c r="F130" s="365"/>
      <c r="G130" s="365"/>
      <c r="H130" s="365"/>
      <c r="I130" s="365"/>
      <c r="J130" s="365"/>
      <c r="K130" s="365"/>
      <c r="L130" s="365"/>
      <c r="M130" s="365"/>
      <c r="N130" s="365"/>
      <c r="O130" s="365"/>
      <c r="P130" s="365"/>
      <c r="Q130" s="365"/>
      <c r="R130" s="365"/>
      <c r="S130" s="365"/>
      <c r="T130" s="365"/>
      <c r="U130" s="365"/>
    </row>
    <row r="131" spans="1:21" ht="12.75">
      <c r="A131" s="365"/>
      <c r="B131" s="365"/>
      <c r="C131" s="365"/>
      <c r="D131" s="365"/>
      <c r="E131" s="365"/>
      <c r="F131" s="365"/>
      <c r="G131" s="365"/>
      <c r="H131" s="365"/>
      <c r="I131" s="365"/>
      <c r="J131" s="365"/>
      <c r="K131" s="365"/>
      <c r="L131" s="365"/>
      <c r="M131" s="365"/>
      <c r="N131" s="365"/>
      <c r="O131" s="365"/>
      <c r="P131" s="365"/>
      <c r="Q131" s="365"/>
      <c r="R131" s="365"/>
      <c r="S131" s="365"/>
      <c r="T131" s="365"/>
      <c r="U131" s="365"/>
    </row>
    <row r="132" spans="1:21" ht="12.75">
      <c r="A132" s="365"/>
      <c r="B132" s="365"/>
      <c r="C132" s="365"/>
      <c r="D132" s="365"/>
      <c r="E132" s="365"/>
      <c r="F132" s="365"/>
      <c r="G132" s="365"/>
      <c r="H132" s="365"/>
      <c r="I132" s="365"/>
      <c r="J132" s="365"/>
      <c r="K132" s="365"/>
      <c r="L132" s="365"/>
      <c r="M132" s="365"/>
      <c r="N132" s="365"/>
      <c r="O132" s="365"/>
      <c r="P132" s="365"/>
      <c r="Q132" s="365"/>
      <c r="R132" s="365"/>
      <c r="S132" s="365"/>
      <c r="T132" s="365"/>
      <c r="U132" s="365"/>
    </row>
    <row r="133" spans="1:21" ht="12.75">
      <c r="A133" s="365"/>
      <c r="B133" s="365"/>
      <c r="C133" s="365"/>
      <c r="D133" s="365"/>
      <c r="E133" s="365"/>
      <c r="F133" s="365"/>
      <c r="G133" s="365"/>
      <c r="H133" s="365"/>
      <c r="I133" s="365"/>
      <c r="J133" s="365"/>
      <c r="K133" s="365"/>
      <c r="L133" s="365"/>
      <c r="M133" s="365"/>
      <c r="N133" s="365"/>
      <c r="O133" s="365"/>
      <c r="P133" s="365"/>
      <c r="Q133" s="365"/>
      <c r="R133" s="365"/>
      <c r="S133" s="365"/>
      <c r="T133" s="365"/>
      <c r="U133" s="365"/>
    </row>
    <row r="134" spans="1:21" ht="12.75">
      <c r="A134" s="365"/>
      <c r="B134" s="365"/>
      <c r="C134" s="365"/>
      <c r="D134" s="365"/>
      <c r="E134" s="365"/>
      <c r="F134" s="365"/>
      <c r="G134" s="365"/>
      <c r="H134" s="365"/>
      <c r="I134" s="365"/>
      <c r="J134" s="365"/>
      <c r="K134" s="365"/>
      <c r="L134" s="365"/>
      <c r="M134" s="365"/>
      <c r="N134" s="365"/>
      <c r="O134" s="365"/>
      <c r="P134" s="365"/>
      <c r="Q134" s="365"/>
      <c r="R134" s="365"/>
      <c r="S134" s="365"/>
      <c r="T134" s="365"/>
      <c r="U134" s="365"/>
    </row>
    <row r="135" spans="1:21" ht="12.75">
      <c r="A135" s="365"/>
      <c r="B135" s="365"/>
      <c r="C135" s="365"/>
      <c r="D135" s="365"/>
      <c r="E135" s="365"/>
      <c r="F135" s="365"/>
      <c r="G135" s="365"/>
      <c r="H135" s="365"/>
      <c r="I135" s="365"/>
      <c r="J135" s="365"/>
      <c r="K135" s="365"/>
      <c r="L135" s="365"/>
      <c r="M135" s="365"/>
      <c r="N135" s="365"/>
      <c r="O135" s="365"/>
      <c r="P135" s="365"/>
      <c r="Q135" s="365"/>
      <c r="R135" s="365"/>
      <c r="S135" s="365"/>
      <c r="T135" s="365"/>
      <c r="U135" s="365"/>
    </row>
    <row r="136" spans="1:21" ht="12.75">
      <c r="A136" s="365"/>
      <c r="B136" s="365"/>
      <c r="C136" s="365"/>
      <c r="D136" s="365"/>
      <c r="E136" s="365"/>
      <c r="F136" s="365"/>
      <c r="G136" s="365"/>
      <c r="H136" s="365"/>
      <c r="I136" s="365"/>
      <c r="J136" s="365"/>
      <c r="K136" s="365"/>
      <c r="L136" s="365"/>
      <c r="M136" s="365"/>
      <c r="N136" s="365"/>
      <c r="O136" s="365"/>
      <c r="P136" s="365"/>
      <c r="Q136" s="365"/>
      <c r="R136" s="365"/>
      <c r="S136" s="365"/>
      <c r="T136" s="365"/>
      <c r="U136" s="365"/>
    </row>
    <row r="137" spans="1:21" ht="12.75">
      <c r="A137" s="365"/>
      <c r="B137" s="365"/>
      <c r="C137" s="365"/>
      <c r="D137" s="365"/>
      <c r="E137" s="365"/>
      <c r="F137" s="365"/>
      <c r="G137" s="365"/>
      <c r="H137" s="365"/>
      <c r="I137" s="365"/>
      <c r="J137" s="365"/>
      <c r="K137" s="365"/>
      <c r="L137" s="365"/>
      <c r="M137" s="365"/>
      <c r="N137" s="365"/>
      <c r="O137" s="365"/>
      <c r="P137" s="365"/>
      <c r="Q137" s="365"/>
      <c r="R137" s="365"/>
      <c r="S137" s="365"/>
      <c r="T137" s="365"/>
      <c r="U137" s="365"/>
    </row>
    <row r="138" spans="1:21" ht="12.75">
      <c r="A138" s="365"/>
      <c r="B138" s="365"/>
      <c r="C138" s="365"/>
      <c r="D138" s="365"/>
      <c r="E138" s="365"/>
      <c r="F138" s="365"/>
      <c r="G138" s="365"/>
      <c r="H138" s="365"/>
      <c r="I138" s="365"/>
      <c r="J138" s="365"/>
      <c r="K138" s="365"/>
      <c r="L138" s="365"/>
      <c r="M138" s="365"/>
      <c r="N138" s="365"/>
      <c r="O138" s="365"/>
      <c r="P138" s="365"/>
      <c r="Q138" s="365"/>
      <c r="R138" s="365"/>
      <c r="S138" s="365"/>
      <c r="T138" s="365"/>
      <c r="U138" s="365"/>
    </row>
    <row r="139" spans="1:21" ht="12.75">
      <c r="A139" s="365"/>
      <c r="B139" s="365"/>
      <c r="C139" s="365"/>
      <c r="D139" s="365"/>
      <c r="E139" s="365"/>
      <c r="F139" s="365"/>
      <c r="G139" s="365"/>
      <c r="H139" s="365"/>
      <c r="I139" s="365"/>
      <c r="J139" s="365"/>
      <c r="K139" s="365"/>
      <c r="L139" s="365"/>
      <c r="M139" s="365"/>
      <c r="N139" s="365"/>
      <c r="O139" s="365"/>
      <c r="P139" s="365"/>
      <c r="Q139" s="365"/>
      <c r="R139" s="365"/>
      <c r="S139" s="365"/>
      <c r="T139" s="365"/>
      <c r="U139" s="365"/>
    </row>
    <row r="140" spans="1:21" ht="12.75">
      <c r="A140" s="365"/>
      <c r="B140" s="365"/>
      <c r="C140" s="365"/>
      <c r="D140" s="365"/>
      <c r="E140" s="365"/>
      <c r="F140" s="365"/>
      <c r="G140" s="365"/>
      <c r="H140" s="365"/>
      <c r="I140" s="365"/>
      <c r="J140" s="365"/>
      <c r="K140" s="365"/>
      <c r="L140" s="365"/>
      <c r="M140" s="365"/>
      <c r="N140" s="365"/>
      <c r="O140" s="365"/>
      <c r="P140" s="365"/>
      <c r="Q140" s="365"/>
      <c r="R140" s="365"/>
      <c r="S140" s="365"/>
      <c r="T140" s="365"/>
      <c r="U140" s="365"/>
    </row>
    <row r="141" spans="1:21" ht="12.75">
      <c r="A141" s="365"/>
      <c r="B141" s="365"/>
      <c r="C141" s="365"/>
      <c r="D141" s="365"/>
      <c r="E141" s="365"/>
      <c r="F141" s="365"/>
      <c r="G141" s="365"/>
      <c r="H141" s="365"/>
      <c r="I141" s="365"/>
      <c r="J141" s="365"/>
      <c r="K141" s="365"/>
      <c r="L141" s="365"/>
      <c r="M141" s="365"/>
      <c r="N141" s="365"/>
      <c r="O141" s="365"/>
      <c r="P141" s="365"/>
      <c r="Q141" s="365"/>
      <c r="R141" s="365"/>
      <c r="S141" s="365"/>
      <c r="T141" s="365"/>
      <c r="U141" s="365"/>
    </row>
    <row r="142" spans="1:21" ht="12.75">
      <c r="A142" s="365"/>
      <c r="B142" s="365"/>
      <c r="C142" s="365"/>
      <c r="D142" s="365"/>
      <c r="E142" s="365"/>
      <c r="F142" s="365"/>
      <c r="G142" s="365"/>
      <c r="H142" s="365"/>
      <c r="I142" s="365"/>
      <c r="J142" s="365"/>
      <c r="K142" s="365"/>
      <c r="L142" s="365"/>
      <c r="M142" s="365"/>
      <c r="N142" s="365"/>
      <c r="O142" s="365"/>
      <c r="P142" s="365"/>
      <c r="Q142" s="365"/>
      <c r="R142" s="365"/>
      <c r="S142" s="365"/>
      <c r="T142" s="365"/>
      <c r="U142" s="365"/>
    </row>
    <row r="143" spans="1:21" ht="12.75">
      <c r="A143" s="365"/>
      <c r="B143" s="365"/>
      <c r="C143" s="365"/>
      <c r="D143" s="365"/>
      <c r="E143" s="365"/>
      <c r="F143" s="365"/>
      <c r="G143" s="365"/>
      <c r="H143" s="365"/>
      <c r="I143" s="365"/>
      <c r="J143" s="365"/>
      <c r="K143" s="365"/>
      <c r="L143" s="365"/>
      <c r="M143" s="365"/>
      <c r="N143" s="365"/>
      <c r="O143" s="365"/>
      <c r="P143" s="365"/>
      <c r="Q143" s="365"/>
      <c r="R143" s="365"/>
      <c r="S143" s="365"/>
      <c r="T143" s="365"/>
      <c r="U143" s="365"/>
    </row>
    <row r="144" spans="1:21" ht="12.75">
      <c r="A144" s="365"/>
      <c r="B144" s="365"/>
      <c r="C144" s="365"/>
      <c r="D144" s="365"/>
      <c r="E144" s="365"/>
      <c r="F144" s="365"/>
      <c r="G144" s="365"/>
      <c r="H144" s="365"/>
      <c r="I144" s="365"/>
      <c r="J144" s="365"/>
      <c r="K144" s="365"/>
      <c r="L144" s="365"/>
      <c r="M144" s="365"/>
      <c r="N144" s="365"/>
      <c r="O144" s="365"/>
      <c r="P144" s="365"/>
      <c r="Q144" s="365"/>
      <c r="R144" s="365"/>
      <c r="S144" s="365"/>
      <c r="T144" s="365"/>
      <c r="U144" s="365"/>
    </row>
    <row r="145" spans="1:21" ht="12.75">
      <c r="A145" s="365"/>
      <c r="B145" s="365"/>
      <c r="C145" s="365"/>
      <c r="D145" s="365"/>
      <c r="E145" s="365"/>
      <c r="F145" s="365"/>
      <c r="G145" s="365"/>
      <c r="H145" s="365"/>
      <c r="I145" s="365"/>
      <c r="J145" s="365"/>
      <c r="K145" s="365"/>
      <c r="L145" s="365"/>
      <c r="M145" s="365"/>
      <c r="N145" s="365"/>
      <c r="O145" s="365"/>
      <c r="P145" s="365"/>
      <c r="Q145" s="365"/>
      <c r="R145" s="365"/>
      <c r="S145" s="365"/>
      <c r="T145" s="365"/>
      <c r="U145" s="365"/>
    </row>
    <row r="146" spans="1:21" ht="12.75">
      <c r="A146" s="365"/>
      <c r="B146" s="365"/>
      <c r="C146" s="365"/>
      <c r="D146" s="365"/>
      <c r="E146" s="365"/>
      <c r="F146" s="365"/>
      <c r="G146" s="365"/>
      <c r="H146" s="365"/>
      <c r="I146" s="365"/>
      <c r="J146" s="365"/>
      <c r="K146" s="365"/>
      <c r="L146" s="365"/>
      <c r="M146" s="365"/>
      <c r="N146" s="365"/>
      <c r="O146" s="365"/>
      <c r="P146" s="365"/>
      <c r="Q146" s="365"/>
      <c r="R146" s="365"/>
      <c r="S146" s="365"/>
      <c r="T146" s="365"/>
      <c r="U146" s="365"/>
    </row>
    <row r="147" spans="1:21" ht="12.75">
      <c r="A147" s="365"/>
      <c r="B147" s="365"/>
      <c r="C147" s="365"/>
      <c r="D147" s="365"/>
      <c r="E147" s="365"/>
      <c r="F147" s="365"/>
      <c r="G147" s="365"/>
      <c r="H147" s="365"/>
      <c r="I147" s="365"/>
      <c r="J147" s="365"/>
      <c r="K147" s="365"/>
      <c r="L147" s="365"/>
      <c r="M147" s="365"/>
      <c r="N147" s="365"/>
      <c r="O147" s="365"/>
      <c r="P147" s="365"/>
      <c r="Q147" s="365"/>
      <c r="R147" s="365"/>
      <c r="S147" s="365"/>
      <c r="T147" s="365"/>
      <c r="U147" s="365"/>
    </row>
    <row r="148" spans="1:21" ht="12.75">
      <c r="A148" s="365"/>
      <c r="B148" s="365"/>
      <c r="C148" s="365"/>
      <c r="D148" s="365"/>
      <c r="E148" s="365"/>
      <c r="F148" s="365"/>
      <c r="G148" s="365"/>
      <c r="H148" s="365"/>
      <c r="I148" s="365"/>
      <c r="J148" s="365"/>
      <c r="K148" s="365"/>
      <c r="L148" s="365"/>
      <c r="M148" s="365"/>
      <c r="N148" s="365"/>
      <c r="O148" s="365"/>
      <c r="P148" s="365"/>
      <c r="Q148" s="365"/>
      <c r="R148" s="365"/>
      <c r="S148" s="365"/>
      <c r="T148" s="365"/>
      <c r="U148" s="365"/>
    </row>
    <row r="149" spans="1:21" ht="12.75">
      <c r="A149" s="365"/>
      <c r="B149" s="365"/>
      <c r="C149" s="365"/>
      <c r="D149" s="365"/>
      <c r="E149" s="365"/>
      <c r="F149" s="365"/>
      <c r="G149" s="365"/>
      <c r="H149" s="365"/>
      <c r="I149" s="365"/>
      <c r="J149" s="365"/>
      <c r="K149" s="365"/>
      <c r="L149" s="365"/>
      <c r="M149" s="365"/>
      <c r="N149" s="365"/>
      <c r="O149" s="365"/>
      <c r="P149" s="365"/>
      <c r="Q149" s="365"/>
      <c r="R149" s="365"/>
      <c r="S149" s="365"/>
      <c r="T149" s="365"/>
      <c r="U149" s="365"/>
    </row>
    <row r="150" spans="1:21" ht="12.75">
      <c r="A150" s="365"/>
      <c r="B150" s="365"/>
      <c r="C150" s="365"/>
      <c r="D150" s="365"/>
      <c r="E150" s="365"/>
      <c r="F150" s="365"/>
      <c r="G150" s="365"/>
      <c r="H150" s="365"/>
      <c r="I150" s="365"/>
      <c r="J150" s="365"/>
      <c r="K150" s="365"/>
      <c r="L150" s="365"/>
      <c r="M150" s="365"/>
      <c r="N150" s="365"/>
      <c r="O150" s="365"/>
      <c r="P150" s="365"/>
      <c r="Q150" s="365"/>
      <c r="R150" s="365"/>
      <c r="S150" s="365"/>
      <c r="T150" s="365"/>
      <c r="U150" s="365"/>
    </row>
    <row r="151" spans="1:21" ht="12.75">
      <c r="A151" s="365"/>
      <c r="B151" s="365"/>
      <c r="C151" s="365"/>
      <c r="D151" s="365"/>
      <c r="E151" s="365"/>
      <c r="F151" s="365"/>
      <c r="G151" s="365"/>
      <c r="H151" s="365"/>
      <c r="I151" s="365"/>
      <c r="J151" s="365"/>
      <c r="K151" s="365"/>
      <c r="L151" s="365"/>
      <c r="M151" s="365"/>
      <c r="N151" s="365"/>
      <c r="O151" s="365"/>
      <c r="P151" s="365"/>
      <c r="Q151" s="365"/>
      <c r="R151" s="365"/>
      <c r="S151" s="365"/>
      <c r="T151" s="365"/>
      <c r="U151" s="365"/>
    </row>
    <row r="152" spans="1:21" ht="12.75">
      <c r="A152" s="365"/>
      <c r="B152" s="365"/>
      <c r="C152" s="365"/>
      <c r="D152" s="365"/>
      <c r="E152" s="365"/>
      <c r="F152" s="365"/>
      <c r="G152" s="365"/>
      <c r="H152" s="365"/>
      <c r="I152" s="365"/>
      <c r="J152" s="365"/>
      <c r="K152" s="365"/>
      <c r="L152" s="365"/>
      <c r="M152" s="365"/>
      <c r="N152" s="365"/>
      <c r="O152" s="365"/>
      <c r="P152" s="365"/>
      <c r="Q152" s="365"/>
      <c r="R152" s="365"/>
      <c r="S152" s="365"/>
      <c r="T152" s="365"/>
      <c r="U152" s="365"/>
    </row>
    <row r="153" spans="1:21" ht="12.75">
      <c r="A153" s="365"/>
      <c r="B153" s="365"/>
      <c r="C153" s="365"/>
      <c r="D153" s="365"/>
      <c r="E153" s="365"/>
      <c r="F153" s="365"/>
      <c r="G153" s="365"/>
      <c r="H153" s="365"/>
      <c r="I153" s="365"/>
      <c r="J153" s="365"/>
      <c r="K153" s="365"/>
      <c r="L153" s="365"/>
      <c r="M153" s="365"/>
      <c r="N153" s="365"/>
      <c r="O153" s="365"/>
      <c r="P153" s="365"/>
      <c r="Q153" s="365"/>
      <c r="R153" s="365"/>
      <c r="S153" s="365"/>
      <c r="T153" s="365"/>
      <c r="U153" s="365"/>
    </row>
    <row r="154" spans="1:21" ht="12.75">
      <c r="A154" s="365"/>
      <c r="B154" s="365"/>
      <c r="C154" s="365"/>
      <c r="D154" s="365"/>
      <c r="E154" s="365"/>
      <c r="F154" s="365"/>
      <c r="G154" s="365"/>
      <c r="H154" s="365"/>
      <c r="I154" s="365"/>
      <c r="J154" s="365"/>
      <c r="K154" s="365"/>
      <c r="L154" s="365"/>
      <c r="M154" s="365"/>
      <c r="N154" s="365"/>
      <c r="O154" s="365"/>
      <c r="P154" s="365"/>
      <c r="Q154" s="365"/>
      <c r="R154" s="365"/>
      <c r="S154" s="365"/>
      <c r="T154" s="365"/>
      <c r="U154" s="365"/>
    </row>
    <row r="155" spans="1:21" ht="12.75">
      <c r="A155" s="365"/>
      <c r="B155" s="365"/>
      <c r="C155" s="365"/>
      <c r="D155" s="365"/>
      <c r="E155" s="365"/>
      <c r="F155" s="365"/>
      <c r="G155" s="365"/>
      <c r="H155" s="365"/>
      <c r="I155" s="365"/>
      <c r="J155" s="365"/>
      <c r="K155" s="365"/>
      <c r="L155" s="365"/>
      <c r="M155" s="365"/>
      <c r="N155" s="365"/>
      <c r="O155" s="365"/>
      <c r="P155" s="365"/>
      <c r="Q155" s="365"/>
      <c r="R155" s="365"/>
      <c r="S155" s="365"/>
      <c r="T155" s="365"/>
      <c r="U155" s="365"/>
    </row>
    <row r="156" spans="1:21" ht="12.75">
      <c r="A156" s="365"/>
      <c r="B156" s="365"/>
      <c r="C156" s="365"/>
      <c r="D156" s="365"/>
      <c r="E156" s="365"/>
      <c r="F156" s="365"/>
      <c r="G156" s="365"/>
      <c r="H156" s="365"/>
      <c r="I156" s="365"/>
      <c r="J156" s="365"/>
      <c r="K156" s="365"/>
      <c r="L156" s="365"/>
      <c r="M156" s="365"/>
      <c r="N156" s="365"/>
      <c r="O156" s="365"/>
      <c r="P156" s="365"/>
      <c r="Q156" s="365"/>
      <c r="R156" s="365"/>
      <c r="S156" s="365"/>
      <c r="T156" s="365"/>
      <c r="U156" s="365"/>
    </row>
    <row r="157" spans="1:21" ht="12.75">
      <c r="A157" s="365"/>
      <c r="B157" s="365"/>
      <c r="C157" s="365"/>
      <c r="D157" s="365"/>
      <c r="E157" s="365"/>
      <c r="F157" s="365"/>
      <c r="G157" s="365"/>
      <c r="H157" s="365"/>
      <c r="I157" s="365"/>
      <c r="J157" s="365"/>
      <c r="K157" s="365"/>
      <c r="L157" s="365"/>
      <c r="M157" s="365"/>
      <c r="N157" s="365"/>
      <c r="O157" s="365"/>
      <c r="P157" s="365"/>
      <c r="Q157" s="365"/>
      <c r="R157" s="365"/>
      <c r="S157" s="365"/>
      <c r="T157" s="365"/>
      <c r="U157" s="365"/>
    </row>
    <row r="158" spans="1:21" ht="12.75">
      <c r="A158" s="365"/>
      <c r="B158" s="365"/>
      <c r="C158" s="365"/>
      <c r="D158" s="365"/>
      <c r="E158" s="365"/>
      <c r="F158" s="365"/>
      <c r="G158" s="365"/>
      <c r="H158" s="365"/>
      <c r="I158" s="365"/>
      <c r="J158" s="365"/>
      <c r="K158" s="365"/>
      <c r="L158" s="365"/>
      <c r="M158" s="365"/>
      <c r="N158" s="365"/>
      <c r="O158" s="365"/>
      <c r="P158" s="365"/>
      <c r="Q158" s="365"/>
      <c r="R158" s="365"/>
      <c r="S158" s="365"/>
      <c r="T158" s="365"/>
      <c r="U158" s="365"/>
    </row>
    <row r="159" spans="1:21" ht="12.75">
      <c r="A159" s="365"/>
      <c r="B159" s="365"/>
      <c r="C159" s="365"/>
      <c r="D159" s="365"/>
      <c r="E159" s="365"/>
      <c r="F159" s="365"/>
      <c r="G159" s="365"/>
      <c r="H159" s="365"/>
      <c r="I159" s="365"/>
      <c r="J159" s="365"/>
      <c r="K159" s="365"/>
      <c r="L159" s="365"/>
      <c r="M159" s="365"/>
      <c r="N159" s="365"/>
      <c r="O159" s="365"/>
      <c r="P159" s="365"/>
      <c r="Q159" s="365"/>
      <c r="R159" s="365"/>
      <c r="S159" s="365"/>
      <c r="T159" s="365"/>
      <c r="U159" s="365"/>
    </row>
    <row r="160" spans="1:21" ht="12.75">
      <c r="A160" s="365"/>
      <c r="B160" s="365"/>
      <c r="C160" s="365"/>
      <c r="D160" s="365"/>
      <c r="E160" s="365"/>
      <c r="F160" s="365"/>
      <c r="G160" s="365"/>
      <c r="H160" s="365"/>
      <c r="I160" s="365"/>
      <c r="J160" s="365"/>
      <c r="K160" s="365"/>
      <c r="L160" s="365"/>
      <c r="M160" s="365"/>
      <c r="N160" s="365"/>
      <c r="O160" s="365"/>
      <c r="P160" s="365"/>
      <c r="Q160" s="365"/>
      <c r="R160" s="365"/>
      <c r="S160" s="365"/>
      <c r="T160" s="365"/>
      <c r="U160" s="365"/>
    </row>
    <row r="161" spans="1:21" ht="12.75">
      <c r="A161" s="365"/>
      <c r="B161" s="365"/>
      <c r="C161" s="365"/>
      <c r="D161" s="365"/>
      <c r="E161" s="365"/>
      <c r="F161" s="365"/>
      <c r="G161" s="365"/>
      <c r="H161" s="365"/>
      <c r="I161" s="365"/>
      <c r="J161" s="365"/>
      <c r="K161" s="365"/>
      <c r="L161" s="365"/>
      <c r="M161" s="365"/>
      <c r="N161" s="365"/>
      <c r="O161" s="365"/>
      <c r="P161" s="365"/>
      <c r="Q161" s="365"/>
      <c r="R161" s="365"/>
      <c r="S161" s="365"/>
      <c r="T161" s="365"/>
      <c r="U161" s="365"/>
    </row>
    <row r="162" spans="1:21" ht="12.75">
      <c r="A162" s="365"/>
      <c r="B162" s="365"/>
      <c r="C162" s="365"/>
      <c r="D162" s="365"/>
      <c r="E162" s="365"/>
      <c r="F162" s="365"/>
      <c r="G162" s="365"/>
      <c r="H162" s="365"/>
      <c r="I162" s="365"/>
      <c r="J162" s="365"/>
      <c r="K162" s="365"/>
      <c r="L162" s="365"/>
      <c r="M162" s="365"/>
      <c r="N162" s="365"/>
      <c r="O162" s="365"/>
      <c r="P162" s="365"/>
      <c r="Q162" s="365"/>
      <c r="R162" s="365"/>
      <c r="S162" s="365"/>
      <c r="T162" s="365"/>
      <c r="U162" s="365"/>
    </row>
    <row r="163" spans="1:21" ht="12.75">
      <c r="A163" s="365"/>
      <c r="B163" s="365"/>
      <c r="C163" s="365"/>
      <c r="D163" s="365"/>
      <c r="E163" s="365"/>
      <c r="F163" s="365"/>
      <c r="G163" s="365"/>
      <c r="H163" s="365"/>
      <c r="I163" s="365"/>
      <c r="J163" s="365"/>
      <c r="K163" s="365"/>
      <c r="L163" s="365"/>
      <c r="M163" s="365"/>
      <c r="N163" s="365"/>
      <c r="O163" s="365"/>
      <c r="P163" s="365"/>
      <c r="Q163" s="365"/>
      <c r="R163" s="365"/>
      <c r="S163" s="365"/>
      <c r="T163" s="365"/>
      <c r="U163" s="365"/>
    </row>
    <row r="164" spans="1:21" ht="12.75">
      <c r="A164" s="365"/>
      <c r="B164" s="365"/>
      <c r="C164" s="365"/>
      <c r="D164" s="365"/>
      <c r="E164" s="365"/>
      <c r="F164" s="365"/>
      <c r="G164" s="365"/>
      <c r="H164" s="365"/>
      <c r="I164" s="365"/>
      <c r="J164" s="365"/>
      <c r="K164" s="365"/>
      <c r="L164" s="365"/>
      <c r="M164" s="365"/>
      <c r="N164" s="365"/>
      <c r="O164" s="365"/>
      <c r="P164" s="365"/>
      <c r="Q164" s="365"/>
      <c r="R164" s="365"/>
      <c r="S164" s="365"/>
      <c r="T164" s="365"/>
      <c r="U164" s="365"/>
    </row>
    <row r="165" spans="1:21" ht="12.75">
      <c r="A165" s="365"/>
      <c r="B165" s="365"/>
      <c r="C165" s="365"/>
      <c r="D165" s="365"/>
      <c r="E165" s="365"/>
      <c r="F165" s="365"/>
      <c r="G165" s="365"/>
      <c r="H165" s="365"/>
      <c r="I165" s="365"/>
      <c r="J165" s="365"/>
      <c r="K165" s="365"/>
      <c r="L165" s="365"/>
      <c r="M165" s="365"/>
      <c r="N165" s="365"/>
      <c r="O165" s="365"/>
      <c r="P165" s="365"/>
      <c r="Q165" s="365"/>
      <c r="R165" s="365"/>
      <c r="S165" s="365"/>
      <c r="T165" s="365"/>
      <c r="U165" s="365"/>
    </row>
    <row r="166" spans="1:21" ht="12.75">
      <c r="A166" s="365"/>
      <c r="B166" s="365"/>
      <c r="C166" s="365"/>
      <c r="D166" s="365"/>
      <c r="E166" s="365"/>
      <c r="F166" s="365"/>
      <c r="G166" s="365"/>
      <c r="H166" s="365"/>
      <c r="I166" s="365"/>
      <c r="J166" s="365"/>
      <c r="K166" s="365"/>
      <c r="L166" s="365"/>
      <c r="M166" s="365"/>
      <c r="N166" s="365"/>
      <c r="O166" s="365"/>
      <c r="P166" s="365"/>
      <c r="Q166" s="365"/>
      <c r="R166" s="365"/>
      <c r="S166" s="365"/>
      <c r="T166" s="365"/>
      <c r="U166" s="365"/>
    </row>
    <row r="167" spans="1:21" ht="12.75">
      <c r="A167" s="365"/>
      <c r="B167" s="365"/>
      <c r="C167" s="365"/>
      <c r="D167" s="365"/>
      <c r="E167" s="365"/>
      <c r="F167" s="365"/>
      <c r="G167" s="365"/>
      <c r="H167" s="365"/>
      <c r="I167" s="365"/>
      <c r="J167" s="365"/>
      <c r="K167" s="365"/>
      <c r="L167" s="365"/>
      <c r="M167" s="365"/>
      <c r="N167" s="365"/>
      <c r="O167" s="365"/>
      <c r="P167" s="365"/>
      <c r="Q167" s="365"/>
      <c r="R167" s="365"/>
      <c r="S167" s="365"/>
      <c r="T167" s="365"/>
      <c r="U167" s="365"/>
    </row>
    <row r="168" spans="1:21" ht="12.75">
      <c r="A168" s="365"/>
      <c r="B168" s="365"/>
      <c r="C168" s="365"/>
      <c r="D168" s="365"/>
      <c r="E168" s="365"/>
      <c r="F168" s="365"/>
      <c r="G168" s="365"/>
      <c r="H168" s="365"/>
      <c r="I168" s="365"/>
      <c r="J168" s="365"/>
      <c r="K168" s="365"/>
      <c r="L168" s="365"/>
      <c r="M168" s="365"/>
      <c r="N168" s="365"/>
      <c r="O168" s="365"/>
      <c r="P168" s="365"/>
      <c r="Q168" s="365"/>
      <c r="R168" s="365"/>
      <c r="S168" s="365"/>
      <c r="T168" s="365"/>
      <c r="U168" s="365"/>
    </row>
    <row r="169" spans="1:21" ht="12.75">
      <c r="A169" s="365"/>
      <c r="B169" s="365"/>
      <c r="C169" s="365"/>
      <c r="D169" s="365"/>
      <c r="E169" s="365"/>
      <c r="F169" s="365"/>
      <c r="G169" s="365"/>
      <c r="H169" s="365"/>
      <c r="I169" s="365"/>
      <c r="J169" s="365"/>
      <c r="K169" s="365"/>
      <c r="L169" s="365"/>
      <c r="M169" s="365"/>
      <c r="N169" s="365"/>
      <c r="O169" s="365"/>
      <c r="P169" s="365"/>
      <c r="Q169" s="365"/>
      <c r="R169" s="365"/>
      <c r="S169" s="365"/>
      <c r="T169" s="365"/>
      <c r="U169" s="365"/>
    </row>
    <row r="170" spans="1:21" ht="12.75">
      <c r="A170" s="365"/>
      <c r="B170" s="365"/>
      <c r="C170" s="365"/>
      <c r="D170" s="365"/>
      <c r="E170" s="365"/>
      <c r="F170" s="365"/>
      <c r="G170" s="365"/>
      <c r="H170" s="365"/>
      <c r="I170" s="365"/>
      <c r="J170" s="365"/>
      <c r="K170" s="365"/>
      <c r="L170" s="365"/>
      <c r="M170" s="365"/>
      <c r="N170" s="365"/>
      <c r="O170" s="365"/>
      <c r="P170" s="365"/>
      <c r="Q170" s="365"/>
      <c r="R170" s="365"/>
      <c r="S170" s="365"/>
      <c r="T170" s="365"/>
      <c r="U170" s="365"/>
    </row>
    <row r="171" spans="1:21" ht="12.75">
      <c r="A171" s="365"/>
      <c r="B171" s="365"/>
      <c r="C171" s="365"/>
      <c r="D171" s="365"/>
      <c r="E171" s="365"/>
      <c r="F171" s="365"/>
      <c r="G171" s="365"/>
      <c r="H171" s="365"/>
      <c r="I171" s="365"/>
      <c r="J171" s="365"/>
      <c r="K171" s="365"/>
      <c r="L171" s="365"/>
      <c r="M171" s="365"/>
      <c r="N171" s="365"/>
      <c r="O171" s="365"/>
      <c r="P171" s="365"/>
      <c r="Q171" s="365"/>
      <c r="R171" s="365"/>
      <c r="S171" s="365"/>
      <c r="T171" s="365"/>
      <c r="U171" s="365"/>
    </row>
    <row r="172" spans="1:21" ht="12.75">
      <c r="A172" s="365"/>
      <c r="B172" s="365"/>
      <c r="C172" s="365"/>
      <c r="D172" s="365"/>
      <c r="E172" s="365"/>
      <c r="F172" s="365"/>
      <c r="G172" s="365"/>
      <c r="H172" s="365"/>
      <c r="I172" s="365"/>
      <c r="J172" s="365"/>
      <c r="K172" s="365"/>
      <c r="L172" s="365"/>
      <c r="M172" s="365"/>
      <c r="N172" s="365"/>
      <c r="O172" s="365"/>
      <c r="P172" s="365"/>
      <c r="Q172" s="365"/>
      <c r="R172" s="365"/>
      <c r="S172" s="365"/>
      <c r="T172" s="365"/>
      <c r="U172" s="365"/>
    </row>
    <row r="173" spans="1:21" ht="12.75">
      <c r="A173" s="365"/>
      <c r="B173" s="365"/>
      <c r="C173" s="365"/>
      <c r="D173" s="365"/>
      <c r="E173" s="365"/>
      <c r="F173" s="365"/>
      <c r="G173" s="365"/>
      <c r="H173" s="365"/>
      <c r="I173" s="365"/>
      <c r="J173" s="365"/>
      <c r="K173" s="365"/>
      <c r="L173" s="365"/>
      <c r="M173" s="365"/>
      <c r="N173" s="365"/>
      <c r="O173" s="365"/>
      <c r="P173" s="365"/>
      <c r="Q173" s="365"/>
      <c r="R173" s="365"/>
      <c r="S173" s="365"/>
      <c r="T173" s="365"/>
      <c r="U173" s="365"/>
    </row>
    <row r="174" spans="1:21" ht="12.75">
      <c r="A174" s="365"/>
      <c r="B174" s="365"/>
      <c r="C174" s="365"/>
      <c r="D174" s="365"/>
      <c r="E174" s="365"/>
      <c r="F174" s="365"/>
      <c r="G174" s="365"/>
      <c r="H174" s="365"/>
      <c r="I174" s="365"/>
      <c r="J174" s="365"/>
      <c r="K174" s="365"/>
      <c r="L174" s="365"/>
      <c r="M174" s="365"/>
      <c r="N174" s="365"/>
      <c r="O174" s="365"/>
      <c r="P174" s="365"/>
      <c r="Q174" s="365"/>
      <c r="R174" s="365"/>
      <c r="S174" s="365"/>
      <c r="T174" s="365"/>
      <c r="U174" s="365"/>
    </row>
    <row r="175" spans="1:21" ht="12.75">
      <c r="A175" s="365"/>
      <c r="B175" s="365"/>
      <c r="C175" s="365"/>
      <c r="D175" s="365"/>
      <c r="E175" s="365"/>
      <c r="F175" s="365"/>
      <c r="G175" s="365"/>
      <c r="H175" s="365"/>
      <c r="I175" s="365"/>
      <c r="J175" s="365"/>
      <c r="K175" s="365"/>
      <c r="L175" s="365"/>
      <c r="M175" s="365"/>
      <c r="N175" s="365"/>
      <c r="O175" s="365"/>
      <c r="P175" s="365"/>
      <c r="Q175" s="365"/>
      <c r="R175" s="365"/>
      <c r="S175" s="365"/>
      <c r="T175" s="365"/>
      <c r="U175" s="365"/>
    </row>
    <row r="176" spans="1:21" ht="12.75">
      <c r="A176" s="365"/>
      <c r="B176" s="365"/>
      <c r="C176" s="365"/>
      <c r="D176" s="365"/>
      <c r="E176" s="365"/>
      <c r="F176" s="365"/>
      <c r="G176" s="365"/>
      <c r="H176" s="365"/>
      <c r="I176" s="365"/>
      <c r="J176" s="365"/>
      <c r="K176" s="365"/>
      <c r="L176" s="365"/>
      <c r="M176" s="365"/>
      <c r="N176" s="365"/>
      <c r="O176" s="365"/>
      <c r="P176" s="365"/>
      <c r="Q176" s="365"/>
      <c r="R176" s="365"/>
      <c r="S176" s="365"/>
      <c r="T176" s="365"/>
      <c r="U176" s="365"/>
    </row>
    <row r="177" spans="1:21" ht="12.75">
      <c r="A177" s="365"/>
      <c r="B177" s="365"/>
      <c r="C177" s="365"/>
      <c r="D177" s="365"/>
      <c r="E177" s="365"/>
      <c r="F177" s="365"/>
      <c r="G177" s="365"/>
      <c r="H177" s="365"/>
      <c r="I177" s="365"/>
      <c r="J177" s="365"/>
      <c r="K177" s="365"/>
      <c r="L177" s="365"/>
      <c r="M177" s="365"/>
      <c r="N177" s="365"/>
      <c r="O177" s="365"/>
      <c r="P177" s="365"/>
      <c r="Q177" s="365"/>
      <c r="R177" s="365"/>
      <c r="S177" s="365"/>
      <c r="T177" s="365"/>
      <c r="U177" s="365"/>
    </row>
    <row r="178" spans="1:21" ht="12.75">
      <c r="A178" s="365"/>
      <c r="B178" s="365"/>
      <c r="C178" s="365"/>
      <c r="D178" s="365"/>
      <c r="E178" s="365"/>
      <c r="F178" s="365"/>
      <c r="G178" s="365"/>
      <c r="H178" s="365"/>
      <c r="I178" s="365"/>
      <c r="J178" s="365"/>
      <c r="K178" s="365"/>
      <c r="L178" s="365"/>
      <c r="M178" s="365"/>
      <c r="N178" s="365"/>
      <c r="O178" s="365"/>
      <c r="P178" s="365"/>
      <c r="Q178" s="365"/>
      <c r="R178" s="365"/>
      <c r="S178" s="365"/>
      <c r="T178" s="365"/>
      <c r="U178" s="365"/>
    </row>
    <row r="179" spans="1:21" ht="12.75">
      <c r="A179" s="365"/>
      <c r="B179" s="365"/>
      <c r="C179" s="365"/>
      <c r="D179" s="365"/>
      <c r="E179" s="365"/>
      <c r="F179" s="365"/>
      <c r="G179" s="365"/>
      <c r="H179" s="365"/>
      <c r="I179" s="365"/>
      <c r="J179" s="365"/>
      <c r="K179" s="365"/>
      <c r="L179" s="365"/>
      <c r="M179" s="365"/>
      <c r="N179" s="365"/>
      <c r="O179" s="365"/>
      <c r="P179" s="365"/>
      <c r="Q179" s="365"/>
      <c r="R179" s="365"/>
      <c r="S179" s="365"/>
      <c r="T179" s="365"/>
      <c r="U179" s="365"/>
    </row>
    <row r="180" spans="1:21" ht="12.75">
      <c r="A180" s="365"/>
      <c r="B180" s="365"/>
      <c r="C180" s="365"/>
      <c r="D180" s="365"/>
      <c r="E180" s="365"/>
      <c r="F180" s="365"/>
      <c r="G180" s="365"/>
      <c r="H180" s="365"/>
      <c r="I180" s="365"/>
      <c r="J180" s="365"/>
      <c r="K180" s="365"/>
      <c r="L180" s="365"/>
      <c r="M180" s="365"/>
      <c r="N180" s="365"/>
      <c r="O180" s="365"/>
      <c r="P180" s="365"/>
      <c r="Q180" s="365"/>
      <c r="R180" s="365"/>
      <c r="S180" s="365"/>
      <c r="T180" s="365"/>
      <c r="U180" s="365"/>
    </row>
    <row r="181" spans="1:21" ht="12.75">
      <c r="A181" s="365"/>
      <c r="B181" s="365"/>
      <c r="C181" s="365"/>
      <c r="D181" s="365"/>
      <c r="E181" s="365"/>
      <c r="F181" s="365"/>
      <c r="G181" s="365"/>
      <c r="H181" s="365"/>
      <c r="I181" s="365"/>
      <c r="J181" s="365"/>
      <c r="K181" s="365"/>
      <c r="L181" s="365"/>
      <c r="M181" s="365"/>
      <c r="N181" s="365"/>
      <c r="O181" s="365"/>
      <c r="P181" s="365"/>
      <c r="Q181" s="365"/>
      <c r="R181" s="365"/>
      <c r="S181" s="365"/>
      <c r="T181" s="365"/>
      <c r="U181" s="365"/>
    </row>
    <row r="182" spans="1:21" ht="12.75">
      <c r="A182" s="365"/>
      <c r="B182" s="365"/>
      <c r="C182" s="365"/>
      <c r="D182" s="365"/>
      <c r="E182" s="365"/>
      <c r="F182" s="365"/>
      <c r="G182" s="365"/>
      <c r="H182" s="365"/>
      <c r="I182" s="365"/>
      <c r="J182" s="365"/>
      <c r="K182" s="365"/>
      <c r="L182" s="365"/>
      <c r="M182" s="365"/>
      <c r="N182" s="365"/>
      <c r="O182" s="365"/>
      <c r="P182" s="365"/>
      <c r="Q182" s="365"/>
      <c r="R182" s="365"/>
      <c r="S182" s="365"/>
      <c r="T182" s="365"/>
      <c r="U182" s="365"/>
    </row>
    <row r="183" spans="1:21" ht="12.75">
      <c r="A183" s="365"/>
      <c r="B183" s="365"/>
      <c r="C183" s="365"/>
      <c r="D183" s="365"/>
      <c r="E183" s="365"/>
      <c r="F183" s="365"/>
      <c r="G183" s="365"/>
      <c r="H183" s="365"/>
      <c r="I183" s="365"/>
      <c r="J183" s="365"/>
      <c r="K183" s="365"/>
      <c r="L183" s="365"/>
      <c r="M183" s="365"/>
      <c r="N183" s="365"/>
      <c r="O183" s="365"/>
      <c r="P183" s="365"/>
      <c r="Q183" s="365"/>
      <c r="R183" s="365"/>
      <c r="S183" s="365"/>
      <c r="T183" s="365"/>
      <c r="U183" s="365"/>
    </row>
    <row r="184" spans="1:21" ht="12.75">
      <c r="A184" s="365"/>
      <c r="B184" s="365"/>
      <c r="C184" s="365"/>
      <c r="D184" s="365"/>
      <c r="E184" s="365"/>
      <c r="F184" s="365"/>
      <c r="G184" s="365"/>
      <c r="H184" s="365"/>
      <c r="I184" s="365"/>
      <c r="J184" s="365"/>
      <c r="K184" s="365"/>
      <c r="L184" s="365"/>
      <c r="M184" s="365"/>
      <c r="N184" s="365"/>
      <c r="O184" s="365"/>
      <c r="P184" s="365"/>
      <c r="Q184" s="365"/>
      <c r="R184" s="365"/>
      <c r="S184" s="365"/>
      <c r="T184" s="365"/>
      <c r="U184" s="365"/>
    </row>
    <row r="185" spans="1:21" ht="12.75">
      <c r="A185" s="365"/>
      <c r="B185" s="365"/>
      <c r="C185" s="365"/>
      <c r="D185" s="365"/>
      <c r="E185" s="365"/>
      <c r="F185" s="365"/>
      <c r="G185" s="365"/>
      <c r="H185" s="365"/>
      <c r="I185" s="365"/>
      <c r="J185" s="365"/>
      <c r="K185" s="365"/>
      <c r="L185" s="365"/>
      <c r="M185" s="365"/>
      <c r="N185" s="365"/>
      <c r="O185" s="365"/>
      <c r="P185" s="365"/>
      <c r="Q185" s="365"/>
      <c r="R185" s="365"/>
      <c r="S185" s="365"/>
      <c r="T185" s="365"/>
      <c r="U185" s="365"/>
    </row>
    <row r="186" spans="1:21" ht="12.75">
      <c r="A186" s="365"/>
      <c r="B186" s="365"/>
      <c r="C186" s="365"/>
      <c r="D186" s="365"/>
      <c r="E186" s="365"/>
      <c r="F186" s="365"/>
      <c r="G186" s="365"/>
      <c r="H186" s="365"/>
      <c r="I186" s="365"/>
      <c r="J186" s="365"/>
      <c r="K186" s="365"/>
      <c r="L186" s="365"/>
      <c r="M186" s="365"/>
      <c r="N186" s="365"/>
      <c r="O186" s="365"/>
      <c r="P186" s="365"/>
      <c r="Q186" s="365"/>
      <c r="R186" s="365"/>
      <c r="S186" s="365"/>
      <c r="T186" s="365"/>
      <c r="U186" s="365"/>
    </row>
    <row r="187" spans="1:21" ht="12.75">
      <c r="A187" s="365"/>
      <c r="B187" s="365"/>
      <c r="C187" s="365"/>
      <c r="D187" s="365"/>
      <c r="E187" s="365"/>
      <c r="F187" s="365"/>
      <c r="G187" s="365"/>
      <c r="H187" s="365"/>
      <c r="I187" s="365"/>
      <c r="J187" s="365"/>
      <c r="K187" s="365"/>
      <c r="L187" s="365"/>
      <c r="M187" s="365"/>
      <c r="N187" s="365"/>
      <c r="O187" s="365"/>
      <c r="P187" s="365"/>
      <c r="Q187" s="365"/>
      <c r="R187" s="365"/>
      <c r="S187" s="365"/>
      <c r="T187" s="365"/>
      <c r="U187" s="365"/>
    </row>
    <row r="188" spans="1:21" ht="12.75">
      <c r="A188" s="365"/>
      <c r="B188" s="365"/>
      <c r="C188" s="365"/>
      <c r="D188" s="365"/>
      <c r="E188" s="365"/>
      <c r="F188" s="365"/>
      <c r="G188" s="365"/>
      <c r="H188" s="365"/>
      <c r="I188" s="365"/>
      <c r="J188" s="365"/>
      <c r="K188" s="365"/>
      <c r="L188" s="365"/>
      <c r="M188" s="365"/>
      <c r="N188" s="365"/>
      <c r="O188" s="365"/>
      <c r="P188" s="365"/>
      <c r="Q188" s="365"/>
      <c r="R188" s="365"/>
      <c r="S188" s="365"/>
      <c r="T188" s="365"/>
      <c r="U188" s="365"/>
    </row>
    <row r="189" spans="1:21" ht="12.75">
      <c r="A189" s="365"/>
      <c r="B189" s="365"/>
      <c r="C189" s="365"/>
      <c r="D189" s="365"/>
      <c r="E189" s="365"/>
      <c r="F189" s="365"/>
      <c r="G189" s="365"/>
      <c r="H189" s="365"/>
      <c r="I189" s="365"/>
      <c r="J189" s="365"/>
      <c r="K189" s="365"/>
      <c r="L189" s="365"/>
      <c r="M189" s="365"/>
      <c r="N189" s="365"/>
      <c r="O189" s="365"/>
      <c r="P189" s="365"/>
      <c r="Q189" s="365"/>
      <c r="R189" s="365"/>
      <c r="S189" s="365"/>
      <c r="T189" s="365"/>
      <c r="U189" s="365"/>
    </row>
    <row r="190" spans="1:21" ht="12.75">
      <c r="A190" s="365"/>
      <c r="B190" s="365"/>
      <c r="C190" s="365"/>
      <c r="D190" s="365"/>
      <c r="E190" s="365"/>
      <c r="F190" s="365"/>
      <c r="G190" s="365"/>
      <c r="H190" s="365"/>
      <c r="I190" s="365"/>
      <c r="J190" s="365"/>
      <c r="K190" s="365"/>
      <c r="L190" s="365"/>
      <c r="M190" s="365"/>
      <c r="N190" s="365"/>
      <c r="O190" s="365"/>
      <c r="P190" s="365"/>
      <c r="Q190" s="365"/>
      <c r="R190" s="365"/>
      <c r="S190" s="365"/>
      <c r="T190" s="365"/>
      <c r="U190" s="365"/>
    </row>
    <row r="191" spans="1:21" ht="12.75">
      <c r="A191" s="365"/>
      <c r="B191" s="365"/>
      <c r="C191" s="365"/>
      <c r="D191" s="365"/>
      <c r="E191" s="365"/>
      <c r="F191" s="365"/>
      <c r="G191" s="365"/>
      <c r="H191" s="365"/>
      <c r="I191" s="365"/>
      <c r="J191" s="365"/>
      <c r="K191" s="365"/>
      <c r="L191" s="365"/>
      <c r="M191" s="365"/>
      <c r="N191" s="365"/>
      <c r="O191" s="365"/>
      <c r="P191" s="365"/>
      <c r="Q191" s="365"/>
      <c r="R191" s="365"/>
      <c r="S191" s="365"/>
      <c r="T191" s="365"/>
      <c r="U191" s="365"/>
    </row>
    <row r="192" spans="1:21" ht="12.75">
      <c r="A192" s="365"/>
      <c r="B192" s="365"/>
      <c r="C192" s="365"/>
      <c r="D192" s="365"/>
      <c r="E192" s="365"/>
      <c r="F192" s="365"/>
      <c r="G192" s="365"/>
      <c r="H192" s="365"/>
      <c r="I192" s="365"/>
      <c r="J192" s="365"/>
      <c r="K192" s="365"/>
      <c r="L192" s="365"/>
      <c r="M192" s="365"/>
      <c r="N192" s="365"/>
      <c r="O192" s="365"/>
      <c r="P192" s="365"/>
      <c r="Q192" s="365"/>
      <c r="R192" s="365"/>
      <c r="S192" s="365"/>
      <c r="T192" s="365"/>
      <c r="U192" s="365"/>
    </row>
    <row r="193" spans="1:21" ht="12.75">
      <c r="A193" s="365"/>
      <c r="B193" s="365"/>
      <c r="C193" s="365"/>
      <c r="D193" s="365"/>
      <c r="E193" s="365"/>
      <c r="F193" s="365"/>
      <c r="G193" s="365"/>
      <c r="H193" s="365"/>
      <c r="I193" s="365"/>
      <c r="J193" s="365"/>
      <c r="K193" s="365"/>
      <c r="L193" s="365"/>
      <c r="M193" s="365"/>
      <c r="N193" s="365"/>
      <c r="O193" s="365"/>
      <c r="P193" s="365"/>
      <c r="Q193" s="365"/>
      <c r="R193" s="365"/>
      <c r="S193" s="365"/>
      <c r="T193" s="365"/>
      <c r="U193" s="365"/>
    </row>
    <row r="194" spans="1:21" ht="12.75">
      <c r="A194" s="365"/>
      <c r="B194" s="365"/>
      <c r="C194" s="365"/>
      <c r="D194" s="365"/>
      <c r="E194" s="365"/>
      <c r="F194" s="365"/>
      <c r="G194" s="365"/>
      <c r="H194" s="365"/>
      <c r="I194" s="365"/>
      <c r="J194" s="365"/>
      <c r="K194" s="365"/>
      <c r="L194" s="365"/>
      <c r="M194" s="365"/>
      <c r="N194" s="365"/>
      <c r="O194" s="365"/>
      <c r="P194" s="365"/>
      <c r="Q194" s="365"/>
      <c r="R194" s="365"/>
      <c r="S194" s="365"/>
      <c r="T194" s="365"/>
      <c r="U194" s="365"/>
    </row>
    <row r="195" spans="1:21" ht="12.75">
      <c r="A195" s="365"/>
      <c r="B195" s="365"/>
      <c r="C195" s="365"/>
      <c r="D195" s="365"/>
      <c r="E195" s="365"/>
      <c r="F195" s="365"/>
      <c r="G195" s="365"/>
      <c r="H195" s="365"/>
      <c r="I195" s="365"/>
      <c r="J195" s="365"/>
      <c r="K195" s="365"/>
      <c r="L195" s="365"/>
      <c r="M195" s="365"/>
      <c r="N195" s="365"/>
      <c r="O195" s="365"/>
      <c r="P195" s="365"/>
      <c r="Q195" s="365"/>
      <c r="R195" s="365"/>
      <c r="S195" s="365"/>
      <c r="T195" s="365"/>
      <c r="U195" s="365"/>
    </row>
    <row r="196" spans="1:21" ht="12.75">
      <c r="A196" s="365"/>
      <c r="B196" s="365"/>
      <c r="C196" s="365"/>
      <c r="D196" s="365"/>
      <c r="E196" s="365"/>
      <c r="F196" s="365"/>
      <c r="G196" s="365"/>
      <c r="H196" s="365"/>
      <c r="I196" s="365"/>
      <c r="J196" s="365"/>
      <c r="K196" s="365"/>
      <c r="L196" s="365"/>
      <c r="M196" s="365"/>
      <c r="N196" s="365"/>
      <c r="O196" s="365"/>
      <c r="P196" s="365"/>
      <c r="Q196" s="365"/>
      <c r="R196" s="365"/>
      <c r="S196" s="365"/>
      <c r="T196" s="365"/>
      <c r="U196" s="365"/>
    </row>
    <row r="197" spans="1:21" ht="12.75">
      <c r="A197" s="365"/>
      <c r="B197" s="365"/>
      <c r="C197" s="365"/>
      <c r="D197" s="365"/>
      <c r="E197" s="365"/>
      <c r="F197" s="365"/>
      <c r="G197" s="365"/>
      <c r="H197" s="365"/>
      <c r="I197" s="365"/>
      <c r="J197" s="365"/>
      <c r="K197" s="365"/>
      <c r="L197" s="365"/>
      <c r="M197" s="365"/>
      <c r="N197" s="365"/>
      <c r="O197" s="365"/>
      <c r="P197" s="365"/>
      <c r="Q197" s="365"/>
      <c r="R197" s="365"/>
      <c r="S197" s="365"/>
      <c r="T197" s="365"/>
      <c r="U197" s="365"/>
    </row>
    <row r="198" spans="1:21" ht="12.75">
      <c r="A198" s="365"/>
      <c r="B198" s="365"/>
      <c r="C198" s="365"/>
      <c r="D198" s="365"/>
      <c r="E198" s="365"/>
      <c r="F198" s="365"/>
      <c r="G198" s="365"/>
      <c r="H198" s="365"/>
      <c r="I198" s="365"/>
      <c r="J198" s="365"/>
      <c r="K198" s="365"/>
      <c r="L198" s="365"/>
      <c r="M198" s="365"/>
      <c r="N198" s="365"/>
      <c r="O198" s="365"/>
      <c r="P198" s="365"/>
      <c r="Q198" s="365"/>
      <c r="R198" s="365"/>
      <c r="S198" s="365"/>
      <c r="T198" s="365"/>
      <c r="U198" s="365"/>
    </row>
    <row r="199" spans="1:21" ht="12.75">
      <c r="A199" s="365"/>
      <c r="B199" s="365"/>
      <c r="C199" s="365"/>
      <c r="D199" s="365"/>
      <c r="E199" s="365"/>
      <c r="F199" s="365"/>
      <c r="G199" s="365"/>
      <c r="H199" s="365"/>
      <c r="I199" s="365"/>
      <c r="J199" s="365"/>
      <c r="K199" s="365"/>
      <c r="L199" s="365"/>
      <c r="M199" s="365"/>
      <c r="N199" s="365"/>
      <c r="O199" s="365"/>
      <c r="P199" s="365"/>
      <c r="Q199" s="365"/>
      <c r="R199" s="365"/>
      <c r="S199" s="365"/>
      <c r="T199" s="365"/>
      <c r="U199" s="365"/>
    </row>
    <row r="200" spans="1:21" ht="12.75">
      <c r="A200" s="365"/>
      <c r="B200" s="365"/>
      <c r="C200" s="365"/>
      <c r="D200" s="365"/>
      <c r="E200" s="365"/>
      <c r="F200" s="365"/>
      <c r="G200" s="365"/>
      <c r="H200" s="365"/>
      <c r="I200" s="365"/>
      <c r="J200" s="365"/>
      <c r="K200" s="365"/>
      <c r="L200" s="365"/>
      <c r="M200" s="365"/>
      <c r="N200" s="365"/>
      <c r="O200" s="365"/>
      <c r="P200" s="365"/>
      <c r="Q200" s="365"/>
      <c r="R200" s="365"/>
      <c r="S200" s="365"/>
      <c r="T200" s="365"/>
      <c r="U200" s="365"/>
    </row>
    <row r="201" spans="1:21" ht="12.75">
      <c r="A201" s="365"/>
      <c r="B201" s="365"/>
      <c r="C201" s="365"/>
      <c r="D201" s="365"/>
      <c r="E201" s="365"/>
      <c r="F201" s="365"/>
      <c r="G201" s="365"/>
      <c r="H201" s="365"/>
      <c r="I201" s="365"/>
      <c r="J201" s="365"/>
      <c r="K201" s="365"/>
      <c r="L201" s="365"/>
      <c r="M201" s="365"/>
      <c r="N201" s="365"/>
      <c r="O201" s="365"/>
      <c r="P201" s="365"/>
      <c r="Q201" s="365"/>
      <c r="R201" s="365"/>
      <c r="S201" s="365"/>
      <c r="T201" s="365"/>
      <c r="U201" s="365"/>
    </row>
    <row r="202" spans="1:21" ht="12.75">
      <c r="A202" s="365"/>
      <c r="B202" s="365"/>
      <c r="C202" s="365"/>
      <c r="D202" s="365"/>
      <c r="E202" s="365"/>
      <c r="F202" s="365"/>
      <c r="G202" s="365"/>
      <c r="H202" s="365"/>
      <c r="I202" s="365"/>
      <c r="J202" s="365"/>
      <c r="K202" s="365"/>
      <c r="L202" s="365"/>
      <c r="M202" s="365"/>
      <c r="N202" s="365"/>
      <c r="O202" s="365"/>
      <c r="P202" s="365"/>
      <c r="Q202" s="365"/>
      <c r="R202" s="365"/>
      <c r="S202" s="365"/>
      <c r="T202" s="365"/>
      <c r="U202" s="365"/>
    </row>
    <row r="203" spans="1:21" ht="12.75">
      <c r="A203" s="365"/>
      <c r="B203" s="365"/>
      <c r="C203" s="365"/>
      <c r="D203" s="365"/>
      <c r="E203" s="365"/>
      <c r="F203" s="365"/>
      <c r="G203" s="365"/>
      <c r="H203" s="365"/>
      <c r="I203" s="365"/>
      <c r="J203" s="365"/>
      <c r="K203" s="365"/>
      <c r="L203" s="365"/>
      <c r="M203" s="365"/>
      <c r="N203" s="365"/>
      <c r="O203" s="365"/>
      <c r="P203" s="365"/>
      <c r="Q203" s="365"/>
      <c r="R203" s="365"/>
      <c r="S203" s="365"/>
      <c r="T203" s="365"/>
      <c r="U203" s="365"/>
    </row>
    <row r="204" spans="1:21" ht="12.75">
      <c r="A204" s="365"/>
      <c r="B204" s="365"/>
      <c r="C204" s="365"/>
      <c r="D204" s="365"/>
      <c r="E204" s="365"/>
      <c r="F204" s="365"/>
      <c r="G204" s="365"/>
      <c r="H204" s="365"/>
      <c r="I204" s="365"/>
      <c r="J204" s="365"/>
      <c r="K204" s="365"/>
      <c r="L204" s="365"/>
      <c r="M204" s="365"/>
      <c r="N204" s="365"/>
      <c r="O204" s="365"/>
      <c r="P204" s="365"/>
      <c r="Q204" s="365"/>
      <c r="R204" s="365"/>
      <c r="S204" s="365"/>
      <c r="T204" s="365"/>
      <c r="U204" s="365"/>
    </row>
    <row r="205" spans="1:21" ht="12.75">
      <c r="A205" s="365"/>
      <c r="B205" s="365"/>
      <c r="C205" s="365"/>
      <c r="D205" s="365"/>
      <c r="E205" s="365"/>
      <c r="F205" s="365"/>
      <c r="G205" s="365"/>
      <c r="H205" s="365"/>
      <c r="I205" s="365"/>
      <c r="J205" s="365"/>
      <c r="K205" s="365"/>
      <c r="L205" s="365"/>
      <c r="M205" s="365"/>
      <c r="N205" s="365"/>
      <c r="O205" s="365"/>
      <c r="P205" s="365"/>
      <c r="Q205" s="365"/>
      <c r="R205" s="365"/>
      <c r="S205" s="365"/>
      <c r="T205" s="365"/>
      <c r="U205" s="365"/>
    </row>
    <row r="206" spans="1:21" ht="12.75">
      <c r="A206" s="365"/>
      <c r="B206" s="365"/>
      <c r="C206" s="365"/>
      <c r="D206" s="365"/>
      <c r="E206" s="365"/>
      <c r="F206" s="365"/>
      <c r="G206" s="365"/>
      <c r="H206" s="365"/>
      <c r="I206" s="365"/>
      <c r="J206" s="365"/>
      <c r="K206" s="365"/>
      <c r="L206" s="365"/>
      <c r="M206" s="365"/>
      <c r="N206" s="365"/>
      <c r="O206" s="365"/>
      <c r="P206" s="365"/>
      <c r="Q206" s="365"/>
      <c r="R206" s="365"/>
      <c r="S206" s="365"/>
      <c r="T206" s="365"/>
      <c r="U206" s="365"/>
    </row>
    <row r="207" spans="1:21" ht="12.75">
      <c r="A207" s="365"/>
      <c r="B207" s="365"/>
      <c r="C207" s="365"/>
      <c r="D207" s="365"/>
      <c r="E207" s="365"/>
      <c r="F207" s="365"/>
      <c r="G207" s="365"/>
      <c r="H207" s="365"/>
      <c r="I207" s="365"/>
      <c r="J207" s="365"/>
      <c r="K207" s="365"/>
      <c r="L207" s="365"/>
      <c r="M207" s="365"/>
      <c r="N207" s="365"/>
      <c r="O207" s="365"/>
      <c r="P207" s="365"/>
      <c r="Q207" s="365"/>
      <c r="R207" s="365"/>
      <c r="S207" s="365"/>
      <c r="T207" s="365"/>
      <c r="U207" s="365"/>
    </row>
    <row r="208" spans="1:21" ht="12.75">
      <c r="A208" s="365"/>
      <c r="B208" s="365"/>
      <c r="C208" s="365"/>
      <c r="D208" s="365"/>
      <c r="E208" s="365"/>
      <c r="F208" s="365"/>
      <c r="G208" s="365"/>
      <c r="H208" s="365"/>
      <c r="I208" s="365"/>
      <c r="J208" s="365"/>
      <c r="K208" s="365"/>
      <c r="L208" s="365"/>
      <c r="M208" s="365"/>
      <c r="N208" s="365"/>
      <c r="O208" s="365"/>
      <c r="P208" s="365"/>
      <c r="Q208" s="365"/>
      <c r="R208" s="365"/>
      <c r="S208" s="365"/>
      <c r="T208" s="365"/>
      <c r="U208" s="365"/>
    </row>
    <row r="209" spans="1:21" ht="12.75">
      <c r="A209" s="365"/>
      <c r="B209" s="365"/>
      <c r="C209" s="365"/>
      <c r="D209" s="365"/>
      <c r="E209" s="365"/>
      <c r="F209" s="365"/>
      <c r="G209" s="365"/>
      <c r="H209" s="365"/>
      <c r="I209" s="365"/>
      <c r="J209" s="365"/>
      <c r="K209" s="365"/>
      <c r="L209" s="365"/>
      <c r="M209" s="365"/>
      <c r="N209" s="365"/>
      <c r="O209" s="365"/>
      <c r="P209" s="365"/>
      <c r="Q209" s="365"/>
      <c r="R209" s="365"/>
      <c r="S209" s="365"/>
      <c r="T209" s="365"/>
      <c r="U209" s="365"/>
    </row>
    <row r="210" spans="1:21" ht="12.75">
      <c r="A210" s="365"/>
      <c r="B210" s="365"/>
      <c r="C210" s="365"/>
      <c r="D210" s="365"/>
      <c r="E210" s="365"/>
      <c r="F210" s="365"/>
      <c r="G210" s="365"/>
      <c r="H210" s="365"/>
      <c r="I210" s="365"/>
      <c r="J210" s="365"/>
      <c r="K210" s="365"/>
      <c r="L210" s="365"/>
      <c r="M210" s="365"/>
      <c r="N210" s="365"/>
      <c r="O210" s="365"/>
      <c r="P210" s="365"/>
      <c r="Q210" s="365"/>
      <c r="R210" s="365"/>
      <c r="S210" s="365"/>
      <c r="T210" s="365"/>
      <c r="U210" s="365"/>
    </row>
    <row r="211" spans="1:21" ht="12.75">
      <c r="A211" s="365"/>
      <c r="B211" s="365"/>
      <c r="C211" s="365"/>
      <c r="D211" s="365"/>
      <c r="E211" s="365"/>
      <c r="F211" s="365"/>
      <c r="G211" s="365"/>
      <c r="H211" s="365"/>
      <c r="I211" s="365"/>
      <c r="J211" s="365"/>
      <c r="K211" s="365"/>
      <c r="L211" s="365"/>
      <c r="M211" s="365"/>
      <c r="N211" s="365"/>
      <c r="O211" s="365"/>
      <c r="P211" s="365"/>
      <c r="Q211" s="365"/>
      <c r="R211" s="365"/>
      <c r="S211" s="365"/>
      <c r="T211" s="365"/>
      <c r="U211" s="365"/>
    </row>
  </sheetData>
  <sheetProtection/>
  <mergeCells count="9">
    <mergeCell ref="A55:K55"/>
    <mergeCell ref="A100:K100"/>
    <mergeCell ref="A3:K3"/>
    <mergeCell ref="D34:F34"/>
    <mergeCell ref="H34:J34"/>
    <mergeCell ref="D35:F35"/>
    <mergeCell ref="H35:J35"/>
    <mergeCell ref="D36:F36"/>
    <mergeCell ref="H36:J36"/>
  </mergeCells>
  <printOptions/>
  <pageMargins left="0.3937007874015748" right="0" top="0.984251968503937" bottom="0" header="0.31496062992125984" footer="0.3149606299212598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N76"/>
  <sheetViews>
    <sheetView zoomScalePageLayoutView="0" workbookViewId="0" topLeftCell="A32">
      <selection activeCell="A4" sqref="A4:K4"/>
    </sheetView>
  </sheetViews>
  <sheetFormatPr defaultColWidth="8.796875" defaultRowHeight="15"/>
  <cols>
    <col min="1" max="1" width="3.09765625" style="134" customWidth="1"/>
    <col min="2" max="2" width="30.8984375" style="134" customWidth="1"/>
    <col min="3" max="3" width="19.59765625" style="134" customWidth="1"/>
    <col min="4" max="4" width="19.69921875" style="134" customWidth="1"/>
    <col min="5" max="5" width="19.59765625" style="134" customWidth="1"/>
    <col min="6" max="6" width="18.5" style="134" customWidth="1"/>
    <col min="7" max="7" width="18.3984375" style="134" hidden="1" customWidth="1"/>
    <col min="8" max="8" width="18.19921875" style="134" hidden="1" customWidth="1"/>
    <col min="9" max="9" width="18.59765625" style="134" hidden="1" customWidth="1"/>
    <col min="10" max="10" width="7.09765625" style="134" hidden="1" customWidth="1"/>
    <col min="11" max="11" width="6.8984375" style="134" hidden="1" customWidth="1"/>
    <col min="12" max="12" width="9" style="134" customWidth="1"/>
    <col min="13" max="13" width="19.59765625" style="134" customWidth="1"/>
    <col min="14" max="14" width="20.59765625" style="134" hidden="1" customWidth="1"/>
    <col min="15" max="16384" width="9" style="134" customWidth="1"/>
  </cols>
  <sheetData>
    <row r="1" spans="1:9" ht="15.75">
      <c r="A1" s="133"/>
      <c r="E1" s="439" t="s">
        <v>139</v>
      </c>
      <c r="F1" s="439"/>
      <c r="G1" s="439"/>
      <c r="I1" s="135" t="s">
        <v>140</v>
      </c>
    </row>
    <row r="2" spans="1:8" ht="15.75" hidden="1">
      <c r="A2" s="133"/>
      <c r="H2" s="136" t="s">
        <v>141</v>
      </c>
    </row>
    <row r="4" spans="1:11" ht="38.25" customHeight="1">
      <c r="A4" s="440" t="s">
        <v>418</v>
      </c>
      <c r="B4" s="441"/>
      <c r="C4" s="441"/>
      <c r="D4" s="441"/>
      <c r="E4" s="441"/>
      <c r="F4" s="441"/>
      <c r="G4" s="441"/>
      <c r="H4" s="441"/>
      <c r="I4" s="441"/>
      <c r="J4" s="441"/>
      <c r="K4" s="441"/>
    </row>
    <row r="5" spans="1:11" ht="18.75">
      <c r="A5" s="137"/>
      <c r="B5" s="138"/>
      <c r="C5" s="138"/>
      <c r="D5" s="138"/>
      <c r="E5" s="138"/>
      <c r="F5" s="138"/>
      <c r="G5" s="137"/>
      <c r="H5" s="137"/>
      <c r="I5" s="137"/>
      <c r="J5" s="137"/>
      <c r="K5" s="137"/>
    </row>
    <row r="6" spans="2:9" ht="18.75">
      <c r="B6" s="139"/>
      <c r="C6" s="139"/>
      <c r="D6" s="139"/>
      <c r="E6" s="450" t="s">
        <v>142</v>
      </c>
      <c r="F6" s="450"/>
      <c r="I6" s="140" t="s">
        <v>143</v>
      </c>
    </row>
    <row r="7" spans="1:11" ht="19.5" customHeight="1">
      <c r="A7" s="442" t="s">
        <v>134</v>
      </c>
      <c r="B7" s="442" t="s">
        <v>144</v>
      </c>
      <c r="C7" s="442" t="s">
        <v>145</v>
      </c>
      <c r="D7" s="442" t="s">
        <v>109</v>
      </c>
      <c r="E7" s="444" t="s">
        <v>146</v>
      </c>
      <c r="F7" s="445"/>
      <c r="G7" s="446" t="s">
        <v>147</v>
      </c>
      <c r="H7" s="447"/>
      <c r="I7" s="141" t="s">
        <v>109</v>
      </c>
      <c r="J7" s="448" t="s">
        <v>77</v>
      </c>
      <c r="K7" s="449"/>
    </row>
    <row r="8" spans="1:11" ht="21.75" customHeight="1">
      <c r="A8" s="443" t="s">
        <v>134</v>
      </c>
      <c r="B8" s="443" t="s">
        <v>144</v>
      </c>
      <c r="C8" s="443"/>
      <c r="D8" s="443"/>
      <c r="E8" s="142" t="s">
        <v>148</v>
      </c>
      <c r="F8" s="142" t="s">
        <v>149</v>
      </c>
      <c r="G8" s="143" t="s">
        <v>150</v>
      </c>
      <c r="H8" s="143" t="s">
        <v>151</v>
      </c>
      <c r="I8" s="144" t="s">
        <v>152</v>
      </c>
      <c r="J8" s="145" t="s">
        <v>153</v>
      </c>
      <c r="K8" s="145" t="s">
        <v>154</v>
      </c>
    </row>
    <row r="9" spans="1:11" ht="12.75">
      <c r="A9" s="142" t="s">
        <v>5</v>
      </c>
      <c r="B9" s="142" t="s">
        <v>6</v>
      </c>
      <c r="C9" s="142">
        <v>1</v>
      </c>
      <c r="D9" s="142">
        <v>2</v>
      </c>
      <c r="E9" s="142" t="s">
        <v>75</v>
      </c>
      <c r="F9" s="142" t="s">
        <v>76</v>
      </c>
      <c r="G9" s="146">
        <v>1</v>
      </c>
      <c r="H9" s="146">
        <v>2</v>
      </c>
      <c r="I9" s="146">
        <v>3</v>
      </c>
      <c r="J9" s="146">
        <v>4</v>
      </c>
      <c r="K9" s="146">
        <v>5</v>
      </c>
    </row>
    <row r="10" spans="1:11" s="150" customFormat="1" ht="14.25" hidden="1">
      <c r="A10" s="147" t="s">
        <v>5</v>
      </c>
      <c r="B10" s="147" t="s">
        <v>155</v>
      </c>
      <c r="C10" s="147"/>
      <c r="D10" s="147"/>
      <c r="E10" s="147"/>
      <c r="F10" s="147"/>
      <c r="G10" s="148">
        <f>SUM(G11:G15)</f>
        <v>4604000000000</v>
      </c>
      <c r="H10" s="148">
        <f>SUM(H11:H15)</f>
        <v>4622000000000</v>
      </c>
      <c r="I10" s="148">
        <f>SUM(I11:I15)</f>
        <v>6487573970871</v>
      </c>
      <c r="J10" s="149">
        <f>I10/G10*100</f>
        <v>140.91168485818852</v>
      </c>
      <c r="K10" s="149">
        <f>I10/H10*100</f>
        <v>140.36291585614453</v>
      </c>
    </row>
    <row r="11" spans="1:11" ht="15" hidden="1">
      <c r="A11" s="151">
        <v>1</v>
      </c>
      <c r="B11" s="152" t="s">
        <v>156</v>
      </c>
      <c r="C11" s="152"/>
      <c r="D11" s="152"/>
      <c r="E11" s="152"/>
      <c r="F11" s="152"/>
      <c r="G11" s="153">
        <v>3844000000000</v>
      </c>
      <c r="H11" s="153">
        <v>3862000000000</v>
      </c>
      <c r="I11" s="153">
        <f>'[5](61)Toàn tỉnh (TT342, NĐ 31)'!E13</f>
        <v>5495810320036</v>
      </c>
      <c r="J11" s="154">
        <f>I11/G11*100</f>
        <v>142.97113215494278</v>
      </c>
      <c r="K11" s="154">
        <f>I11/H11*100</f>
        <v>142.30477265758674</v>
      </c>
    </row>
    <row r="12" spans="1:11" ht="15" hidden="1">
      <c r="A12" s="151">
        <v>2</v>
      </c>
      <c r="B12" s="152" t="s">
        <v>157</v>
      </c>
      <c r="C12" s="152"/>
      <c r="D12" s="152"/>
      <c r="E12" s="152"/>
      <c r="F12" s="152"/>
      <c r="G12" s="153">
        <v>760000000000</v>
      </c>
      <c r="H12" s="153">
        <v>760000000000</v>
      </c>
      <c r="I12" s="153">
        <f>'[5](61)Toàn tỉnh (TT342, NĐ 31)'!E93</f>
        <v>991763650835</v>
      </c>
      <c r="J12" s="154">
        <f>I12/G12*100</f>
        <v>130.4952172151316</v>
      </c>
      <c r="K12" s="154">
        <f>I12/H12*100</f>
        <v>130.4952172151316</v>
      </c>
    </row>
    <row r="13" spans="1:11" ht="15" hidden="1">
      <c r="A13" s="151">
        <v>3</v>
      </c>
      <c r="B13" s="155" t="s">
        <v>44</v>
      </c>
      <c r="C13" s="155"/>
      <c r="D13" s="155"/>
      <c r="E13" s="155"/>
      <c r="F13" s="155"/>
      <c r="G13" s="153"/>
      <c r="H13" s="153"/>
      <c r="I13" s="153"/>
      <c r="J13" s="154"/>
      <c r="K13" s="154" t="e">
        <f>I13/H13*100</f>
        <v>#DIV/0!</v>
      </c>
    </row>
    <row r="14" spans="1:11" ht="15" hidden="1">
      <c r="A14" s="151">
        <v>5</v>
      </c>
      <c r="B14" s="152" t="s">
        <v>158</v>
      </c>
      <c r="C14" s="152"/>
      <c r="D14" s="152"/>
      <c r="E14" s="152"/>
      <c r="F14" s="152"/>
      <c r="G14" s="153"/>
      <c r="H14" s="153"/>
      <c r="I14" s="153"/>
      <c r="J14" s="154"/>
      <c r="K14" s="154"/>
    </row>
    <row r="15" spans="1:11" ht="15" hidden="1">
      <c r="A15" s="151">
        <v>5</v>
      </c>
      <c r="B15" s="152" t="s">
        <v>159</v>
      </c>
      <c r="C15" s="152"/>
      <c r="D15" s="152"/>
      <c r="E15" s="152"/>
      <c r="F15" s="152"/>
      <c r="G15" s="153"/>
      <c r="H15" s="153"/>
      <c r="I15" s="153"/>
      <c r="J15" s="154"/>
      <c r="K15" s="154">
        <v>0</v>
      </c>
    </row>
    <row r="16" spans="1:14" s="150" customFormat="1" ht="14.25">
      <c r="A16" s="156" t="s">
        <v>5</v>
      </c>
      <c r="B16" s="156" t="s">
        <v>160</v>
      </c>
      <c r="C16" s="158">
        <f>C17+C20+C23+C24+C25</f>
        <v>16770532000000</v>
      </c>
      <c r="D16" s="158">
        <f>D17+D20+D23+D24+D25</f>
        <v>32830315585204</v>
      </c>
      <c r="E16" s="158">
        <f>E17+E20+E23+E24+E25</f>
        <v>16059783585204</v>
      </c>
      <c r="F16" s="401">
        <f>D16/C16*100</f>
        <v>195.76192088124574</v>
      </c>
      <c r="G16" s="158">
        <f>G17+G20+G23+G24+G25</f>
        <v>15380532000000</v>
      </c>
      <c r="H16" s="158">
        <f>H17+H20+H23+H24+H25</f>
        <v>16770532000000</v>
      </c>
      <c r="I16" s="158">
        <f>I17+I20+I23+I24+I25</f>
        <v>32830315585204</v>
      </c>
      <c r="J16" s="149">
        <f>I16/G16*100</f>
        <v>213.45370618652203</v>
      </c>
      <c r="K16" s="149">
        <f>I16/H16*100</f>
        <v>195.76192088124574</v>
      </c>
      <c r="M16" s="159"/>
      <c r="N16" s="160">
        <f>'[4]Cân đối QT'!B9-'[4]Cân đối QT'!D17-'[4]Cân đối QT'!E17</f>
        <v>32830315585204</v>
      </c>
    </row>
    <row r="17" spans="1:13" s="166" customFormat="1" ht="15">
      <c r="A17" s="161" t="s">
        <v>16</v>
      </c>
      <c r="B17" s="161" t="s">
        <v>108</v>
      </c>
      <c r="C17" s="164">
        <f aca="true" t="shared" si="0" ref="C17:I17">C18+C19</f>
        <v>8589600000000</v>
      </c>
      <c r="D17" s="164">
        <f t="shared" si="0"/>
        <v>18245335499509</v>
      </c>
      <c r="E17" s="164">
        <f t="shared" si="0"/>
        <v>9655735499509</v>
      </c>
      <c r="F17" s="402">
        <f>D17/C17*100</f>
        <v>212.41193419378087</v>
      </c>
      <c r="G17" s="164">
        <f t="shared" si="0"/>
        <v>7199600000000</v>
      </c>
      <c r="H17" s="164">
        <f t="shared" si="0"/>
        <v>8589600000000</v>
      </c>
      <c r="I17" s="164">
        <f t="shared" si="0"/>
        <v>18234237256637</v>
      </c>
      <c r="J17" s="165">
        <f>I17/G17*100</f>
        <v>253.2673656402717</v>
      </c>
      <c r="K17" s="165">
        <f>I17/H17*100</f>
        <v>212.28272860944634</v>
      </c>
      <c r="M17" s="167"/>
    </row>
    <row r="18" spans="1:13" ht="15">
      <c r="A18" s="151"/>
      <c r="B18" s="152" t="s">
        <v>161</v>
      </c>
      <c r="C18" s="170">
        <f>'[4]50.Toàn tỉnh'!D15+'[4]50.Toàn tỉnh'!D16+'[4]50.Toàn tỉnh'!D17+'[4]50.Toàn tỉnh'!D20+'[4]50.Toàn tỉnh'!D21+'[4]50.Toàn tỉnh'!D22+'[4]50.Toàn tỉnh'!D25+'[4]50.Toàn tỉnh'!D26+'[4]50.Toàn tỉnh'!D27+'[4]50.Toàn tỉnh'!D31+'[4]50.Toàn tỉnh'!D32+'[4]50.Toàn tỉnh'!D33+'[4]50.Toàn tỉnh'!D48+'[4]50.Toàn tỉnh'!D51</f>
        <v>3128000000000</v>
      </c>
      <c r="D18" s="170">
        <f>'[4]Cân đối QT'!B11</f>
        <v>4619907193317</v>
      </c>
      <c r="E18" s="170">
        <f>D18-C18</f>
        <v>1491907193317</v>
      </c>
      <c r="F18" s="403">
        <f aca="true" t="shared" si="1" ref="F18:F48">D18/C18*100</f>
        <v>147.695242753101</v>
      </c>
      <c r="G18" s="153">
        <f>'[4]50.Toàn tỉnh'!C15+'[4]50.Toàn tỉnh'!C16+'[4]50.Toàn tỉnh'!C17+'[4]50.Toàn tỉnh'!C20+'[4]50.Toàn tỉnh'!C21+'[4]50.Toàn tỉnh'!C22+'[4]50.Toàn tỉnh'!C25+'[4]50.Toàn tỉnh'!C26+'[4]50.Toàn tỉnh'!C27+'[4]50.Toàn tỉnh'!C31+'[4]50.Toàn tỉnh'!C32+'[4]50.Toàn tỉnh'!C33+'[4]50.Toàn tỉnh'!C48+'[4]50.Toàn tỉnh'!C51</f>
        <v>3128000000000</v>
      </c>
      <c r="H18" s="153">
        <f>'[4]50.Toàn tỉnh'!D15+'[4]50.Toàn tỉnh'!D16+'[4]50.Toàn tỉnh'!D17+'[4]50.Toàn tỉnh'!D20+'[4]50.Toàn tỉnh'!D21+'[4]50.Toàn tỉnh'!D22+'[4]50.Toàn tỉnh'!D25+'[4]50.Toàn tỉnh'!D26+'[4]50.Toàn tỉnh'!D27+'[4]50.Toàn tỉnh'!D31+'[4]50.Toàn tỉnh'!D32+'[4]50.Toàn tỉnh'!D33+'[4]50.Toàn tỉnh'!D48+'[4]50.Toàn tỉnh'!D51</f>
        <v>3128000000000</v>
      </c>
      <c r="I18" s="170">
        <f>'[4]Cân đối QT'!B11+'[4]Cân đối QT'!B16+'[4]Cân đối QT'!B23</f>
        <v>4630410442754</v>
      </c>
      <c r="J18" s="154"/>
      <c r="K18" s="154"/>
      <c r="M18" s="424"/>
    </row>
    <row r="19" spans="1:11" ht="15">
      <c r="A19" s="151"/>
      <c r="B19" s="151" t="s">
        <v>162</v>
      </c>
      <c r="C19" s="153">
        <f>'[4]50.Toàn tỉnh'!D13-'[4]50.Toàn tỉnh'!D50-'[4]50.Toàn tỉnh'!D53-'[4]50.Toàn tỉnh'!D83*70%-C18-110000000000</f>
        <v>5461600000000</v>
      </c>
      <c r="D19" s="170">
        <f>'[4]Cân đối QT'!B12+'[4]Cân đối QT'!B13+'[4]Cân đối QT'!B16+'[4]Cân đối QT'!B23+'[4]Cân đối QT'!B28</f>
        <v>13625428306192</v>
      </c>
      <c r="E19" s="170">
        <f>D19-C19</f>
        <v>8163828306192</v>
      </c>
      <c r="F19" s="403">
        <f t="shared" si="1"/>
        <v>249.47686220506813</v>
      </c>
      <c r="G19" s="153">
        <f>'[4]50.Toàn tỉnh'!C13-'[4]50.Toàn tỉnh'!C50-'[4]50.Toàn tỉnh'!C53-'[4]50.Toàn tỉnh'!C83*70%-'48.QTNSĐP (HĐND)'!G18-110000000000</f>
        <v>4071600000000</v>
      </c>
      <c r="H19" s="153">
        <f>'[4]50.Toàn tỉnh'!D13-'[4]50.Toàn tỉnh'!D50-'[4]50.Toàn tỉnh'!D53-'[4]50.Toàn tỉnh'!D83*70%-'48.QTNSĐP (HĐND)'!H18-110000000000</f>
        <v>5461600000000</v>
      </c>
      <c r="I19" s="170">
        <f>'[4]Cân đối QT'!B12+'[4]Cân đối QT'!B20+'[4]Cân đối QT'!B28</f>
        <v>13603826813883</v>
      </c>
      <c r="J19" s="154"/>
      <c r="K19" s="154"/>
    </row>
    <row r="20" spans="1:11" s="166" customFormat="1" ht="14.25" customHeight="1">
      <c r="A20" s="161" t="s">
        <v>17</v>
      </c>
      <c r="B20" s="161" t="s">
        <v>163</v>
      </c>
      <c r="C20" s="164">
        <f aca="true" t="shared" si="2" ref="C20:I20">C21+C22</f>
        <v>8180932000000</v>
      </c>
      <c r="D20" s="164">
        <f t="shared" si="2"/>
        <v>8515775858355</v>
      </c>
      <c r="E20" s="164">
        <f t="shared" si="2"/>
        <v>334843858355</v>
      </c>
      <c r="F20" s="402">
        <f t="shared" si="1"/>
        <v>104.09297936170354</v>
      </c>
      <c r="G20" s="164">
        <f t="shared" si="2"/>
        <v>8180932000000</v>
      </c>
      <c r="H20" s="164">
        <f t="shared" si="2"/>
        <v>8180932000000</v>
      </c>
      <c r="I20" s="164">
        <f t="shared" si="2"/>
        <v>8515775858355</v>
      </c>
      <c r="J20" s="165">
        <f>I20/G20*100</f>
        <v>104.09297936170354</v>
      </c>
      <c r="K20" s="165">
        <f>I20/H20*100</f>
        <v>104.09297936170354</v>
      </c>
    </row>
    <row r="21" spans="1:14" ht="15" hidden="1">
      <c r="A21" s="151"/>
      <c r="B21" s="152" t="s">
        <v>164</v>
      </c>
      <c r="C21" s="170">
        <f>'[4]50.Toàn tỉnh'!C124</f>
        <v>6536444000000</v>
      </c>
      <c r="D21" s="170">
        <f>'[4]Cân đối QT'!C18</f>
        <v>6550550000000</v>
      </c>
      <c r="E21" s="170">
        <f>D21-C21</f>
        <v>14106000000</v>
      </c>
      <c r="F21" s="403">
        <f t="shared" si="1"/>
        <v>100.21580541346336</v>
      </c>
      <c r="G21" s="153">
        <f>'[4]50.Toàn tỉnh'!C124</f>
        <v>6536444000000</v>
      </c>
      <c r="H21" s="153">
        <f>'[4]50.Toàn tỉnh'!D124</f>
        <v>6536444000000</v>
      </c>
      <c r="I21" s="153">
        <f>'[4]Cân đối QT'!C18</f>
        <v>6550550000000</v>
      </c>
      <c r="J21" s="154">
        <f>I21/G21*100</f>
        <v>100.21580541346336</v>
      </c>
      <c r="K21" s="154">
        <f>I21/H21*100</f>
        <v>100.21580541346336</v>
      </c>
      <c r="N21" s="172"/>
    </row>
    <row r="22" spans="1:11" ht="15" hidden="1">
      <c r="A22" s="151"/>
      <c r="B22" s="152" t="s">
        <v>165</v>
      </c>
      <c r="C22" s="170">
        <f>'[4]50.Toàn tỉnh'!C125</f>
        <v>1644488000000</v>
      </c>
      <c r="D22" s="170">
        <f>'[4]Cân đối QT'!C19</f>
        <v>1965225858355</v>
      </c>
      <c r="E22" s="170">
        <f>D22-C22</f>
        <v>320737858355</v>
      </c>
      <c r="F22" s="403">
        <f t="shared" si="1"/>
        <v>119.50381263682071</v>
      </c>
      <c r="G22" s="153">
        <f>'[4]50.Toàn tỉnh'!C125</f>
        <v>1644488000000</v>
      </c>
      <c r="H22" s="153">
        <f>'[4]50.Toàn tỉnh'!D125</f>
        <v>1644488000000</v>
      </c>
      <c r="I22" s="153">
        <f>'[4]Cân đối QT'!C19</f>
        <v>1965225858355</v>
      </c>
      <c r="J22" s="154">
        <f>I22/G22*100</f>
        <v>119.50381263682071</v>
      </c>
      <c r="K22" s="154">
        <f>I22/H22*100</f>
        <v>119.50381263682071</v>
      </c>
    </row>
    <row r="23" spans="1:11" s="166" customFormat="1" ht="27">
      <c r="A23" s="161" t="s">
        <v>18</v>
      </c>
      <c r="B23" s="173" t="s">
        <v>166</v>
      </c>
      <c r="C23" s="404"/>
      <c r="D23" s="404">
        <f>'[4]Cân đối QT'!B20</f>
        <v>101019916666</v>
      </c>
      <c r="E23" s="404">
        <f>D23-C23</f>
        <v>101019916666</v>
      </c>
      <c r="F23" s="403"/>
      <c r="G23" s="164"/>
      <c r="H23" s="164"/>
      <c r="I23" s="164">
        <f>'[4]Cân đối QT'!B13</f>
        <v>112118159538</v>
      </c>
      <c r="J23" s="165"/>
      <c r="K23" s="165"/>
    </row>
    <row r="24" spans="1:14" s="166" customFormat="1" ht="15">
      <c r="A24" s="161" t="s">
        <v>19</v>
      </c>
      <c r="B24" s="174" t="s">
        <v>167</v>
      </c>
      <c r="C24" s="404"/>
      <c r="D24" s="404">
        <f>'[4]Cân đối QT'!B15</f>
        <v>5914650379132</v>
      </c>
      <c r="E24" s="404">
        <f>D24-C24</f>
        <v>5914650379132</v>
      </c>
      <c r="F24" s="403"/>
      <c r="G24" s="164"/>
      <c r="H24" s="164"/>
      <c r="I24" s="164">
        <f>'[4]Cân đối QT'!B15</f>
        <v>5914650379132</v>
      </c>
      <c r="J24" s="165"/>
      <c r="K24" s="165"/>
      <c r="N24" s="175">
        <f>I16-I26-I43</f>
        <v>44044514457</v>
      </c>
    </row>
    <row r="25" spans="1:11" s="166" customFormat="1" ht="15">
      <c r="A25" s="161" t="s">
        <v>20</v>
      </c>
      <c r="B25" s="174" t="s">
        <v>31</v>
      </c>
      <c r="C25" s="404"/>
      <c r="D25" s="404">
        <f>'[4]Cân đối QT'!B14</f>
        <v>53533931542</v>
      </c>
      <c r="E25" s="404">
        <f>D25-C25</f>
        <v>53533931542</v>
      </c>
      <c r="F25" s="403"/>
      <c r="G25" s="164"/>
      <c r="H25" s="164"/>
      <c r="I25" s="164">
        <f>'[4]Cân đối QT'!B14</f>
        <v>53533931542</v>
      </c>
      <c r="J25" s="165"/>
      <c r="K25" s="165"/>
    </row>
    <row r="26" spans="1:14" s="150" customFormat="1" ht="14.25">
      <c r="A26" s="156" t="s">
        <v>6</v>
      </c>
      <c r="B26" s="156" t="s">
        <v>168</v>
      </c>
      <c r="C26" s="158">
        <f aca="true" t="shared" si="3" ref="C26:I26">C27+C35+C38</f>
        <v>16770532000000</v>
      </c>
      <c r="D26" s="158">
        <f>D27+D35+D38</f>
        <v>32729878053370</v>
      </c>
      <c r="E26" s="158">
        <f t="shared" si="3"/>
        <v>15959346053370</v>
      </c>
      <c r="F26" s="401">
        <f t="shared" si="1"/>
        <v>195.1630279431207</v>
      </c>
      <c r="G26" s="158">
        <f t="shared" si="3"/>
        <v>15374832000000</v>
      </c>
      <c r="H26" s="158">
        <f t="shared" si="3"/>
        <v>16770532000000</v>
      </c>
      <c r="I26" s="158">
        <f t="shared" si="3"/>
        <v>32757665359497</v>
      </c>
      <c r="J26" s="149">
        <f>I26/G26*100</f>
        <v>213.06031415170582</v>
      </c>
      <c r="K26" s="149">
        <f>I26/H26*100</f>
        <v>195.32871920519278</v>
      </c>
      <c r="M26" s="178"/>
      <c r="N26" s="160">
        <f>'[4]Cân đối QT'!G9-'[4]Cân đối QT'!G15</f>
        <v>32757665359497</v>
      </c>
    </row>
    <row r="27" spans="1:11" s="166" customFormat="1" ht="15">
      <c r="A27" s="161" t="s">
        <v>16</v>
      </c>
      <c r="B27" s="161" t="s">
        <v>52</v>
      </c>
      <c r="C27" s="158">
        <f aca="true" t="shared" si="4" ref="C27:I27">SUM(C28:C34)</f>
        <v>16770532000000</v>
      </c>
      <c r="D27" s="158">
        <f t="shared" si="4"/>
        <v>21018507650944</v>
      </c>
      <c r="E27" s="158">
        <f t="shared" si="4"/>
        <v>4247975650944</v>
      </c>
      <c r="F27" s="402">
        <f t="shared" si="1"/>
        <v>125.32999937595302</v>
      </c>
      <c r="G27" s="158">
        <f t="shared" si="4"/>
        <v>13744450000000</v>
      </c>
      <c r="H27" s="158">
        <f t="shared" si="4"/>
        <v>16770532000000</v>
      </c>
      <c r="I27" s="158">
        <f t="shared" si="4"/>
        <v>21046294957071</v>
      </c>
      <c r="J27" s="165"/>
      <c r="K27" s="165"/>
    </row>
    <row r="28" spans="1:14" ht="15">
      <c r="A28" s="151">
        <v>1</v>
      </c>
      <c r="B28" s="151" t="s">
        <v>22</v>
      </c>
      <c r="C28" s="153">
        <f>6292851000000</f>
        <v>6292851000000</v>
      </c>
      <c r="D28" s="153">
        <f>'Cân đối QT'!G11</f>
        <v>9027147991022</v>
      </c>
      <c r="E28" s="405">
        <f>D28-C28</f>
        <v>2734296991022</v>
      </c>
      <c r="F28" s="403">
        <f t="shared" si="1"/>
        <v>143.4508459046941</v>
      </c>
      <c r="G28" s="153">
        <v>3641023000000</v>
      </c>
      <c r="H28" s="153">
        <f>6292851000000</f>
        <v>6292851000000</v>
      </c>
      <c r="I28" s="153">
        <f>'[4]Cân đối QT'!G11+'[4]Cân đối QT'!G28+I43</f>
        <v>9054935297149</v>
      </c>
      <c r="J28" s="154">
        <f>I28/G28*100</f>
        <v>248.69206531101287</v>
      </c>
      <c r="K28" s="154">
        <f>I28/H28*100</f>
        <v>143.8924153320808</v>
      </c>
      <c r="N28" s="172">
        <f>I16-I26-I39</f>
        <v>54547763894</v>
      </c>
    </row>
    <row r="29" spans="1:14" ht="15">
      <c r="A29" s="151">
        <v>2</v>
      </c>
      <c r="B29" s="151" t="s">
        <v>25</v>
      </c>
      <c r="C29" s="153">
        <v>10108173000000</v>
      </c>
      <c r="D29" s="153">
        <f>'[4]Cân đối QT'!G13</f>
        <v>11609862335297</v>
      </c>
      <c r="E29" s="405">
        <f aca="true" t="shared" si="5" ref="E29:E34">D29-C29</f>
        <v>1501689335297</v>
      </c>
      <c r="F29" s="403">
        <f t="shared" si="1"/>
        <v>114.85618949435275</v>
      </c>
      <c r="G29" s="153">
        <v>9822624000000</v>
      </c>
      <c r="H29" s="153">
        <v>10108173000000</v>
      </c>
      <c r="I29" s="153">
        <f>'[4]Cân đối QT'!G13</f>
        <v>11609862335297</v>
      </c>
      <c r="J29" s="154">
        <f>I29/G29*100</f>
        <v>118.19512113358914</v>
      </c>
      <c r="K29" s="154">
        <f>I29/H29*100</f>
        <v>114.85618949435275</v>
      </c>
      <c r="N29" s="172">
        <f>I26-N26</f>
        <v>0</v>
      </c>
    </row>
    <row r="30" spans="1:14" ht="15">
      <c r="A30" s="151">
        <v>3</v>
      </c>
      <c r="B30" s="151" t="s">
        <v>169</v>
      </c>
      <c r="C30" s="153">
        <v>4600000000</v>
      </c>
      <c r="D30" s="153">
        <f>'[4]Cân đối QT'!G12</f>
        <v>1497987835</v>
      </c>
      <c r="E30" s="405">
        <f t="shared" si="5"/>
        <v>-3102012165</v>
      </c>
      <c r="F30" s="403">
        <f t="shared" si="1"/>
        <v>32.56495293478261</v>
      </c>
      <c r="G30" s="153">
        <v>4600000000</v>
      </c>
      <c r="H30" s="153">
        <v>4600000000</v>
      </c>
      <c r="I30" s="153">
        <f>'[4]Cân đối QT'!G12</f>
        <v>1497987835</v>
      </c>
      <c r="J30" s="154"/>
      <c r="K30" s="154"/>
      <c r="M30" s="172"/>
      <c r="N30" s="172"/>
    </row>
    <row r="31" spans="1:11" ht="15">
      <c r="A31" s="151">
        <v>4</v>
      </c>
      <c r="B31" s="151" t="s">
        <v>170</v>
      </c>
      <c r="C31" s="153">
        <v>1200000000</v>
      </c>
      <c r="D31" s="153">
        <f>'[4]Cân đối QT'!G14</f>
        <v>1200000000</v>
      </c>
      <c r="E31" s="405">
        <f t="shared" si="5"/>
        <v>0</v>
      </c>
      <c r="F31" s="403">
        <f t="shared" si="1"/>
        <v>100</v>
      </c>
      <c r="G31" s="153">
        <v>1200000000</v>
      </c>
      <c r="H31" s="153">
        <v>1200000000</v>
      </c>
      <c r="I31" s="153">
        <f>'[4]Cân đối QT'!G14</f>
        <v>1200000000</v>
      </c>
      <c r="J31" s="154">
        <f>I31/G31*100</f>
        <v>100</v>
      </c>
      <c r="K31" s="154">
        <f>I31/H31*100</f>
        <v>100</v>
      </c>
    </row>
    <row r="32" spans="1:11" ht="15">
      <c r="A32" s="151">
        <v>5</v>
      </c>
      <c r="B32" s="151" t="s">
        <v>26</v>
      </c>
      <c r="C32" s="153">
        <v>302408000000</v>
      </c>
      <c r="D32" s="153"/>
      <c r="E32" s="405">
        <f t="shared" si="5"/>
        <v>-302408000000</v>
      </c>
      <c r="F32" s="403">
        <f t="shared" si="1"/>
        <v>0</v>
      </c>
      <c r="G32" s="153">
        <v>275003000000</v>
      </c>
      <c r="H32" s="153">
        <v>302408000000</v>
      </c>
      <c r="I32" s="153"/>
      <c r="J32" s="154">
        <f aca="true" t="shared" si="6" ref="J32:J55">I32/G32*100</f>
        <v>0</v>
      </c>
      <c r="K32" s="154">
        <f aca="true" t="shared" si="7" ref="K32:K55">I32/H32*100</f>
        <v>0</v>
      </c>
    </row>
    <row r="33" spans="1:11" ht="15">
      <c r="A33" s="151">
        <v>6</v>
      </c>
      <c r="B33" s="151" t="s">
        <v>138</v>
      </c>
      <c r="C33" s="153"/>
      <c r="D33" s="153">
        <f>'[4]Cân đối QT'!G17</f>
        <v>378799336790</v>
      </c>
      <c r="E33" s="405">
        <f t="shared" si="5"/>
        <v>378799336790</v>
      </c>
      <c r="F33" s="403"/>
      <c r="G33" s="153"/>
      <c r="H33" s="153"/>
      <c r="I33" s="153">
        <f>'[4]Cân đối QT'!G17</f>
        <v>378799336790</v>
      </c>
      <c r="J33" s="154" t="e">
        <f t="shared" si="6"/>
        <v>#DIV/0!</v>
      </c>
      <c r="K33" s="154" t="e">
        <f t="shared" si="7"/>
        <v>#DIV/0!</v>
      </c>
    </row>
    <row r="34" spans="1:11" ht="15">
      <c r="A34" s="151">
        <v>7</v>
      </c>
      <c r="B34" s="151" t="s">
        <v>68</v>
      </c>
      <c r="C34" s="153">
        <v>61300000000</v>
      </c>
      <c r="D34" s="153"/>
      <c r="E34" s="405">
        <f t="shared" si="5"/>
        <v>-61300000000</v>
      </c>
      <c r="F34" s="403">
        <f t="shared" si="1"/>
        <v>0</v>
      </c>
      <c r="G34" s="153"/>
      <c r="H34" s="153">
        <v>61300000000</v>
      </c>
      <c r="I34" s="153"/>
      <c r="J34" s="154"/>
      <c r="K34" s="154"/>
    </row>
    <row r="35" spans="1:11" s="166" customFormat="1" ht="40.5">
      <c r="A35" s="161" t="s">
        <v>17</v>
      </c>
      <c r="B35" s="176" t="s">
        <v>171</v>
      </c>
      <c r="C35" s="164">
        <f aca="true" t="shared" si="8" ref="C35:I35">SUM(C36:C37)</f>
        <v>0</v>
      </c>
      <c r="D35" s="164">
        <f t="shared" si="8"/>
        <v>0</v>
      </c>
      <c r="E35" s="164">
        <f t="shared" si="8"/>
        <v>0</v>
      </c>
      <c r="F35" s="403"/>
      <c r="G35" s="164">
        <f t="shared" si="8"/>
        <v>1630382000000</v>
      </c>
      <c r="H35" s="164">
        <f t="shared" si="8"/>
        <v>0</v>
      </c>
      <c r="I35" s="164">
        <f t="shared" si="8"/>
        <v>0</v>
      </c>
      <c r="J35" s="154">
        <f t="shared" si="6"/>
        <v>0</v>
      </c>
      <c r="K35" s="154" t="e">
        <f t="shared" si="7"/>
        <v>#DIV/0!</v>
      </c>
    </row>
    <row r="36" spans="1:11" ht="26.25" hidden="1">
      <c r="A36" s="151">
        <v>1</v>
      </c>
      <c r="B36" s="177" t="s">
        <v>172</v>
      </c>
      <c r="C36" s="406"/>
      <c r="D36" s="153"/>
      <c r="E36" s="406"/>
      <c r="F36" s="403" t="e">
        <f t="shared" si="1"/>
        <v>#DIV/0!</v>
      </c>
      <c r="G36" s="153"/>
      <c r="H36" s="153"/>
      <c r="I36" s="153"/>
      <c r="J36" s="154" t="e">
        <f t="shared" si="6"/>
        <v>#DIV/0!</v>
      </c>
      <c r="K36" s="154" t="e">
        <f t="shared" si="7"/>
        <v>#DIV/0!</v>
      </c>
    </row>
    <row r="37" spans="1:11" ht="39" hidden="1">
      <c r="A37" s="151">
        <v>2</v>
      </c>
      <c r="B37" s="177" t="s">
        <v>173</v>
      </c>
      <c r="C37" s="406"/>
      <c r="D37" s="153"/>
      <c r="E37" s="406"/>
      <c r="F37" s="403" t="e">
        <f t="shared" si="1"/>
        <v>#DIV/0!</v>
      </c>
      <c r="G37" s="153">
        <v>1630382000000</v>
      </c>
      <c r="H37" s="153"/>
      <c r="I37" s="153"/>
      <c r="J37" s="154">
        <f t="shared" si="6"/>
        <v>0</v>
      </c>
      <c r="K37" s="154" t="e">
        <f t="shared" si="7"/>
        <v>#DIV/0!</v>
      </c>
    </row>
    <row r="38" spans="1:11" s="166" customFormat="1" ht="15">
      <c r="A38" s="161" t="s">
        <v>18</v>
      </c>
      <c r="B38" s="161" t="s">
        <v>61</v>
      </c>
      <c r="C38" s="164"/>
      <c r="D38" s="164">
        <f>'[4]Cân đối QT'!G16</f>
        <v>11711370402426</v>
      </c>
      <c r="E38" s="404">
        <f>D38-C38</f>
        <v>11711370402426</v>
      </c>
      <c r="F38" s="403"/>
      <c r="G38" s="164"/>
      <c r="H38" s="164"/>
      <c r="I38" s="164">
        <f>'[4]Cân đối QT'!G16</f>
        <v>11711370402426</v>
      </c>
      <c r="J38" s="154"/>
      <c r="K38" s="154"/>
    </row>
    <row r="39" spans="1:11" s="150" customFormat="1" ht="15">
      <c r="A39" s="156" t="s">
        <v>21</v>
      </c>
      <c r="B39" s="156" t="s">
        <v>174</v>
      </c>
      <c r="C39" s="158"/>
      <c r="D39" s="158"/>
      <c r="E39" s="158"/>
      <c r="F39" s="403"/>
      <c r="G39" s="158">
        <f>G43-G46</f>
        <v>5700000000</v>
      </c>
      <c r="H39" s="158">
        <f>H43-H46</f>
        <v>5700000000</v>
      </c>
      <c r="I39" s="158">
        <f>I43-I46</f>
        <v>18102461813</v>
      </c>
      <c r="J39" s="154">
        <f t="shared" si="6"/>
        <v>317.5870493508772</v>
      </c>
      <c r="K39" s="154">
        <f t="shared" si="7"/>
        <v>317.5870493508772</v>
      </c>
    </row>
    <row r="40" spans="1:11" ht="15">
      <c r="A40" s="151">
        <v>1</v>
      </c>
      <c r="B40" s="151" t="s">
        <v>175</v>
      </c>
      <c r="C40" s="153"/>
      <c r="D40" s="153"/>
      <c r="E40" s="405">
        <f>D40-C40</f>
        <v>0</v>
      </c>
      <c r="F40" s="403"/>
      <c r="G40" s="153"/>
      <c r="H40" s="153"/>
      <c r="I40" s="153"/>
      <c r="J40" s="154"/>
      <c r="K40" s="154"/>
    </row>
    <row r="41" spans="1:11" ht="15">
      <c r="A41" s="151">
        <v>2</v>
      </c>
      <c r="B41" s="151" t="s">
        <v>176</v>
      </c>
      <c r="C41" s="153">
        <f>C43-C46</f>
        <v>5700000000</v>
      </c>
      <c r="D41" s="153">
        <f>D43-D46</f>
        <v>18102461813</v>
      </c>
      <c r="E41" s="405">
        <f>D41-C41</f>
        <v>12402461813</v>
      </c>
      <c r="F41" s="403">
        <f t="shared" si="1"/>
        <v>317.5870493508772</v>
      </c>
      <c r="G41" s="153"/>
      <c r="H41" s="153"/>
      <c r="I41" s="153"/>
      <c r="J41" s="154"/>
      <c r="K41" s="154"/>
    </row>
    <row r="42" spans="1:13" ht="15">
      <c r="A42" s="151">
        <v>3</v>
      </c>
      <c r="B42" s="151" t="s">
        <v>177</v>
      </c>
      <c r="C42" s="153"/>
      <c r="D42" s="153">
        <f>D16-D26-D43</f>
        <v>71831820584</v>
      </c>
      <c r="E42" s="405">
        <f>D42-C42</f>
        <v>71831820584</v>
      </c>
      <c r="F42" s="403"/>
      <c r="G42" s="153"/>
      <c r="H42" s="153"/>
      <c r="I42" s="153"/>
      <c r="J42" s="154"/>
      <c r="K42" s="154"/>
      <c r="M42" s="172"/>
    </row>
    <row r="43" spans="1:13" s="150" customFormat="1" ht="14.25">
      <c r="A43" s="156" t="s">
        <v>29</v>
      </c>
      <c r="B43" s="156" t="s">
        <v>178</v>
      </c>
      <c r="C43" s="158">
        <f aca="true" t="shared" si="9" ref="C43:I43">SUM(C44:C45)</f>
        <v>48688000000</v>
      </c>
      <c r="D43" s="158">
        <f t="shared" si="9"/>
        <v>28605711250</v>
      </c>
      <c r="E43" s="158">
        <f t="shared" si="9"/>
        <v>-20082288750</v>
      </c>
      <c r="F43" s="401">
        <f t="shared" si="1"/>
        <v>58.75310394758462</v>
      </c>
      <c r="G43" s="158">
        <f t="shared" si="9"/>
        <v>48700000000</v>
      </c>
      <c r="H43" s="158">
        <f t="shared" si="9"/>
        <v>48688000000</v>
      </c>
      <c r="I43" s="158">
        <f t="shared" si="9"/>
        <v>28605711250</v>
      </c>
      <c r="J43" s="154">
        <f t="shared" si="6"/>
        <v>58.73862679671458</v>
      </c>
      <c r="K43" s="154">
        <f t="shared" si="7"/>
        <v>58.75310394758462</v>
      </c>
      <c r="M43" s="178"/>
    </row>
    <row r="44" spans="1:13" ht="15">
      <c r="A44" s="151" t="s">
        <v>16</v>
      </c>
      <c r="B44" s="151" t="s">
        <v>85</v>
      </c>
      <c r="C44" s="153">
        <v>48688000000</v>
      </c>
      <c r="D44" s="153">
        <f>'[4]Cân đối QT'!H25</f>
        <v>10503249437</v>
      </c>
      <c r="E44" s="405">
        <f>D44-C44</f>
        <v>-38184750563</v>
      </c>
      <c r="F44" s="403">
        <f t="shared" si="1"/>
        <v>21.572562925156095</v>
      </c>
      <c r="G44" s="153">
        <v>48700000000</v>
      </c>
      <c r="H44" s="153">
        <v>48688000000</v>
      </c>
      <c r="I44" s="153">
        <f>'[4]Cân đối QT'!G25</f>
        <v>10503249437</v>
      </c>
      <c r="J44" s="154"/>
      <c r="K44" s="154"/>
      <c r="M44" s="172"/>
    </row>
    <row r="45" spans="1:11" ht="26.25">
      <c r="A45" s="151" t="s">
        <v>17</v>
      </c>
      <c r="B45" s="177" t="s">
        <v>89</v>
      </c>
      <c r="C45" s="406"/>
      <c r="D45" s="153">
        <f>'[4]Cân đối QT'!H24</f>
        <v>18102461813</v>
      </c>
      <c r="E45" s="405">
        <f>D45-C45</f>
        <v>18102461813</v>
      </c>
      <c r="F45" s="403"/>
      <c r="G45" s="153"/>
      <c r="H45" s="153"/>
      <c r="I45" s="153">
        <f>'[4]Cân đối QT'!H24</f>
        <v>18102461813</v>
      </c>
      <c r="J45" s="154" t="e">
        <f t="shared" si="6"/>
        <v>#DIV/0!</v>
      </c>
      <c r="K45" s="154" t="e">
        <f t="shared" si="7"/>
        <v>#DIV/0!</v>
      </c>
    </row>
    <row r="46" spans="1:11" s="150" customFormat="1" ht="14.25">
      <c r="A46" s="156" t="s">
        <v>69</v>
      </c>
      <c r="B46" s="156" t="s">
        <v>179</v>
      </c>
      <c r="C46" s="158">
        <f aca="true" t="shared" si="10" ref="C46:I46">SUM(C47:C49)</f>
        <v>42988000000</v>
      </c>
      <c r="D46" s="158">
        <f t="shared" si="10"/>
        <v>10503249437</v>
      </c>
      <c r="E46" s="158">
        <f t="shared" si="10"/>
        <v>-32484750563</v>
      </c>
      <c r="F46" s="401">
        <f t="shared" si="1"/>
        <v>24.432979987438355</v>
      </c>
      <c r="G46" s="158">
        <f t="shared" si="10"/>
        <v>43000000000</v>
      </c>
      <c r="H46" s="158">
        <f t="shared" si="10"/>
        <v>42988000000</v>
      </c>
      <c r="I46" s="158">
        <f t="shared" si="10"/>
        <v>10503249437</v>
      </c>
      <c r="J46" s="154"/>
      <c r="K46" s="154"/>
    </row>
    <row r="47" spans="1:11" ht="15">
      <c r="A47" s="151" t="s">
        <v>16</v>
      </c>
      <c r="B47" s="151" t="s">
        <v>83</v>
      </c>
      <c r="C47" s="153"/>
      <c r="D47" s="153"/>
      <c r="E47" s="405">
        <f>D47-C47</f>
        <v>0</v>
      </c>
      <c r="F47" s="403"/>
      <c r="G47" s="153"/>
      <c r="H47" s="153"/>
      <c r="I47" s="153">
        <v>0</v>
      </c>
      <c r="J47" s="154"/>
      <c r="K47" s="154"/>
    </row>
    <row r="48" spans="1:11" ht="15">
      <c r="A48" s="151" t="s">
        <v>17</v>
      </c>
      <c r="B48" s="151" t="s">
        <v>84</v>
      </c>
      <c r="C48" s="153">
        <v>42988000000</v>
      </c>
      <c r="D48" s="153">
        <f>'[4]Cân đối QT'!C23</f>
        <v>10503249437</v>
      </c>
      <c r="E48" s="405">
        <f>D48-C48</f>
        <v>-32484750563</v>
      </c>
      <c r="F48" s="403">
        <f t="shared" si="1"/>
        <v>24.432979987438355</v>
      </c>
      <c r="G48" s="153">
        <v>43000000000</v>
      </c>
      <c r="H48" s="153">
        <v>42988000000</v>
      </c>
      <c r="I48" s="153">
        <f>'[4]Cân đối QT'!B23</f>
        <v>10503249437</v>
      </c>
      <c r="J48" s="154"/>
      <c r="K48" s="154"/>
    </row>
    <row r="49" spans="1:11" ht="15">
      <c r="A49" s="151" t="s">
        <v>18</v>
      </c>
      <c r="B49" s="151" t="s">
        <v>180</v>
      </c>
      <c r="C49" s="153"/>
      <c r="D49" s="153"/>
      <c r="E49" s="405">
        <f>D49-C49</f>
        <v>0</v>
      </c>
      <c r="F49" s="403"/>
      <c r="G49" s="153"/>
      <c r="H49" s="153"/>
      <c r="I49" s="153"/>
      <c r="J49" s="154"/>
      <c r="K49" s="154"/>
    </row>
    <row r="50" spans="1:11" s="150" customFormat="1" ht="15">
      <c r="A50" s="156" t="s">
        <v>119</v>
      </c>
      <c r="B50" s="156" t="s">
        <v>181</v>
      </c>
      <c r="C50" s="158"/>
      <c r="D50" s="158"/>
      <c r="E50" s="158"/>
      <c r="F50" s="153"/>
      <c r="G50" s="158"/>
      <c r="H50" s="158"/>
      <c r="I50" s="179"/>
      <c r="J50" s="154"/>
      <c r="K50" s="154"/>
    </row>
    <row r="51" spans="1:11" ht="15" hidden="1">
      <c r="A51" s="151"/>
      <c r="B51" s="151"/>
      <c r="C51" s="151"/>
      <c r="D51" s="151"/>
      <c r="E51" s="151"/>
      <c r="F51" s="151"/>
      <c r="G51" s="153"/>
      <c r="H51" s="153"/>
      <c r="I51" s="153"/>
      <c r="J51" s="154" t="e">
        <f t="shared" si="6"/>
        <v>#DIV/0!</v>
      </c>
      <c r="K51" s="154" t="e">
        <f t="shared" si="7"/>
        <v>#DIV/0!</v>
      </c>
    </row>
    <row r="52" spans="1:11" ht="15" hidden="1">
      <c r="A52" s="151"/>
      <c r="B52" s="151"/>
      <c r="C52" s="151"/>
      <c r="D52" s="151"/>
      <c r="E52" s="151"/>
      <c r="F52" s="151"/>
      <c r="G52" s="153"/>
      <c r="H52" s="153"/>
      <c r="I52" s="153"/>
      <c r="J52" s="154" t="e">
        <f t="shared" si="6"/>
        <v>#DIV/0!</v>
      </c>
      <c r="K52" s="154" t="e">
        <f t="shared" si="7"/>
        <v>#DIV/0!</v>
      </c>
    </row>
    <row r="53" spans="1:11" ht="15" hidden="1">
      <c r="A53" s="151"/>
      <c r="B53" s="151"/>
      <c r="C53" s="151"/>
      <c r="D53" s="151"/>
      <c r="E53" s="151"/>
      <c r="F53" s="151"/>
      <c r="G53" s="153"/>
      <c r="H53" s="153"/>
      <c r="I53" s="153"/>
      <c r="J53" s="154" t="e">
        <f t="shared" si="6"/>
        <v>#DIV/0!</v>
      </c>
      <c r="K53" s="154" t="e">
        <f t="shared" si="7"/>
        <v>#DIV/0!</v>
      </c>
    </row>
    <row r="54" spans="1:11" ht="15" hidden="1">
      <c r="A54" s="151"/>
      <c r="B54" s="151"/>
      <c r="C54" s="151"/>
      <c r="D54" s="151"/>
      <c r="E54" s="151"/>
      <c r="F54" s="151"/>
      <c r="G54" s="153"/>
      <c r="H54" s="153"/>
      <c r="I54" s="153"/>
      <c r="J54" s="154" t="e">
        <f t="shared" si="6"/>
        <v>#DIV/0!</v>
      </c>
      <c r="K54" s="154" t="e">
        <f t="shared" si="7"/>
        <v>#DIV/0!</v>
      </c>
    </row>
    <row r="55" spans="1:11" ht="15" hidden="1">
      <c r="A55" s="180">
        <v>12</v>
      </c>
      <c r="B55" s="180" t="s">
        <v>182</v>
      </c>
      <c r="C55" s="180"/>
      <c r="D55" s="180"/>
      <c r="E55" s="180"/>
      <c r="F55" s="180"/>
      <c r="G55" s="181"/>
      <c r="H55" s="181"/>
      <c r="I55" s="181">
        <v>0</v>
      </c>
      <c r="J55" s="154" t="e">
        <f t="shared" si="6"/>
        <v>#DIV/0!</v>
      </c>
      <c r="K55" s="154" t="e">
        <f t="shared" si="7"/>
        <v>#DIV/0!</v>
      </c>
    </row>
    <row r="56" spans="1:11" ht="15">
      <c r="A56" s="182"/>
      <c r="B56" s="182"/>
      <c r="C56" s="182"/>
      <c r="D56" s="182"/>
      <c r="E56" s="182"/>
      <c r="F56" s="182"/>
      <c r="G56" s="183"/>
      <c r="H56" s="183"/>
      <c r="I56" s="183" t="s">
        <v>133</v>
      </c>
      <c r="J56" s="184"/>
      <c r="K56" s="184"/>
    </row>
    <row r="57" spans="1:11" ht="12.75">
      <c r="A57" s="185"/>
      <c r="B57" s="185"/>
      <c r="C57" s="185"/>
      <c r="D57" s="185"/>
      <c r="E57" s="185"/>
      <c r="F57" s="185"/>
      <c r="G57" s="186"/>
      <c r="H57" s="186"/>
      <c r="I57" s="186"/>
      <c r="J57" s="187"/>
      <c r="K57" s="187"/>
    </row>
    <row r="58" spans="2:9" s="188" customFormat="1" ht="18.75" hidden="1">
      <c r="B58" s="133" t="s">
        <v>183</v>
      </c>
      <c r="C58" s="133"/>
      <c r="D58" s="133"/>
      <c r="E58" s="133"/>
      <c r="F58" s="133"/>
      <c r="H58" s="140"/>
      <c r="I58" s="133" t="s">
        <v>184</v>
      </c>
    </row>
    <row r="59" spans="2:9" s="188" customFormat="1" ht="15.75" hidden="1">
      <c r="B59" s="189" t="s">
        <v>185</v>
      </c>
      <c r="C59" s="189"/>
      <c r="D59" s="189"/>
      <c r="E59" s="189"/>
      <c r="F59" s="189"/>
      <c r="H59" s="133"/>
      <c r="I59" s="190" t="s">
        <v>186</v>
      </c>
    </row>
    <row r="60" spans="2:9" s="188" customFormat="1" ht="15.75" hidden="1">
      <c r="B60" s="135" t="s">
        <v>187</v>
      </c>
      <c r="C60" s="135"/>
      <c r="D60" s="135"/>
      <c r="E60" s="135"/>
      <c r="F60" s="135"/>
      <c r="I60" s="135" t="s">
        <v>188</v>
      </c>
    </row>
    <row r="61" spans="1:11" ht="12.75" hidden="1">
      <c r="A61" s="185"/>
      <c r="B61" s="185"/>
      <c r="C61" s="185"/>
      <c r="D61" s="185"/>
      <c r="E61" s="185"/>
      <c r="F61" s="185"/>
      <c r="G61" s="186"/>
      <c r="H61" s="186"/>
      <c r="I61" s="186"/>
      <c r="J61" s="187"/>
      <c r="K61" s="187"/>
    </row>
    <row r="62" spans="1:11" ht="12.75">
      <c r="A62" s="185"/>
      <c r="B62" s="185"/>
      <c r="C62" s="185"/>
      <c r="D62" s="185"/>
      <c r="E62" s="185"/>
      <c r="F62" s="185"/>
      <c r="G62" s="186"/>
      <c r="H62" s="186"/>
      <c r="I62" s="186"/>
      <c r="J62" s="187"/>
      <c r="K62" s="187"/>
    </row>
    <row r="63" spans="1:11" ht="12.75">
      <c r="A63" s="185"/>
      <c r="B63" s="185"/>
      <c r="C63" s="185"/>
      <c r="D63" s="185"/>
      <c r="E63" s="185"/>
      <c r="F63" s="185"/>
      <c r="G63" s="186"/>
      <c r="H63" s="186"/>
      <c r="I63" s="186"/>
      <c r="J63" s="187"/>
      <c r="K63" s="187"/>
    </row>
    <row r="65" spans="2:9" ht="18.75">
      <c r="B65" s="133"/>
      <c r="C65" s="133"/>
      <c r="D65" s="133"/>
      <c r="E65" s="133"/>
      <c r="F65" s="133"/>
      <c r="G65" s="159"/>
      <c r="H65" s="191"/>
      <c r="I65" s="192"/>
    </row>
    <row r="66" spans="2:9" ht="18.75">
      <c r="B66" s="133"/>
      <c r="C66" s="133"/>
      <c r="D66" s="133"/>
      <c r="E66" s="133"/>
      <c r="F66" s="133"/>
      <c r="G66" s="159"/>
      <c r="H66" s="191"/>
      <c r="I66" s="192"/>
    </row>
    <row r="67" spans="2:9" ht="18.75">
      <c r="B67" s="133"/>
      <c r="C67" s="133"/>
      <c r="D67" s="133"/>
      <c r="E67" s="133"/>
      <c r="F67" s="133"/>
      <c r="G67" s="159"/>
      <c r="H67" s="191"/>
      <c r="I67" s="192"/>
    </row>
    <row r="68" spans="2:9" ht="18.75">
      <c r="B68" s="133"/>
      <c r="C68" s="133"/>
      <c r="D68" s="133"/>
      <c r="E68" s="133"/>
      <c r="F68" s="133"/>
      <c r="G68" s="159"/>
      <c r="H68" s="191"/>
      <c r="I68" s="192"/>
    </row>
    <row r="69" spans="2:9" ht="18.75">
      <c r="B69" s="133"/>
      <c r="C69" s="133"/>
      <c r="D69" s="133"/>
      <c r="E69" s="133"/>
      <c r="F69" s="133"/>
      <c r="G69" s="159"/>
      <c r="H69" s="191"/>
      <c r="I69" s="192"/>
    </row>
    <row r="70" spans="2:9" ht="18.75">
      <c r="B70" s="133"/>
      <c r="C70" s="133"/>
      <c r="D70" s="133"/>
      <c r="E70" s="133"/>
      <c r="F70" s="133"/>
      <c r="G70" s="159"/>
      <c r="H70" s="191"/>
      <c r="I70" s="192"/>
    </row>
    <row r="71" spans="2:9" ht="18.75">
      <c r="B71" s="133"/>
      <c r="C71" s="133"/>
      <c r="D71" s="133"/>
      <c r="E71" s="133"/>
      <c r="F71" s="133"/>
      <c r="G71" s="159"/>
      <c r="H71" s="191"/>
      <c r="I71" s="192"/>
    </row>
    <row r="72" spans="2:9" ht="18.75">
      <c r="B72" s="133"/>
      <c r="C72" s="133"/>
      <c r="D72" s="133"/>
      <c r="E72" s="133"/>
      <c r="F72" s="133"/>
      <c r="G72" s="159"/>
      <c r="H72" s="191"/>
      <c r="I72" s="192"/>
    </row>
    <row r="73" spans="2:9" s="188" customFormat="1" ht="15.75">
      <c r="B73" s="193"/>
      <c r="C73" s="193"/>
      <c r="D73" s="193"/>
      <c r="E73" s="193"/>
      <c r="F73" s="193"/>
      <c r="G73" s="194"/>
      <c r="H73" s="192"/>
      <c r="I73" s="195"/>
    </row>
    <row r="74" spans="2:9" ht="15">
      <c r="B74" s="196"/>
      <c r="C74" s="196"/>
      <c r="D74" s="196"/>
      <c r="E74" s="196"/>
      <c r="F74" s="196"/>
      <c r="G74" s="159"/>
      <c r="H74" s="159"/>
      <c r="I74" s="197"/>
    </row>
    <row r="75" spans="2:9" ht="15">
      <c r="B75" s="196"/>
      <c r="C75" s="196"/>
      <c r="D75" s="196"/>
      <c r="E75" s="196"/>
      <c r="F75" s="196"/>
      <c r="G75" s="159"/>
      <c r="H75" s="159"/>
      <c r="I75" s="198"/>
    </row>
    <row r="76" spans="2:9" ht="15">
      <c r="B76" s="196"/>
      <c r="C76" s="196"/>
      <c r="D76" s="196"/>
      <c r="E76" s="196"/>
      <c r="F76" s="196"/>
      <c r="I76" s="199"/>
    </row>
  </sheetData>
  <sheetProtection/>
  <mergeCells count="10">
    <mergeCell ref="E1:G1"/>
    <mergeCell ref="A4:K4"/>
    <mergeCell ref="A7:A8"/>
    <mergeCell ref="B7:B8"/>
    <mergeCell ref="C7:C8"/>
    <mergeCell ref="D7:D8"/>
    <mergeCell ref="E7:F7"/>
    <mergeCell ref="G7:H7"/>
    <mergeCell ref="J7:K7"/>
    <mergeCell ref="E6:F6"/>
  </mergeCells>
  <printOptions/>
  <pageMargins left="0.9055118110236221" right="0" top="0.7874015748031497" bottom="0"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33">
      <selection activeCell="A4" sqref="A4:E4"/>
    </sheetView>
  </sheetViews>
  <sheetFormatPr defaultColWidth="7.59765625" defaultRowHeight="15"/>
  <cols>
    <col min="1" max="1" width="4.3984375" style="133" customWidth="1"/>
    <col min="2" max="2" width="37.5" style="133" customWidth="1"/>
    <col min="3" max="3" width="22.19921875" style="133" customWidth="1"/>
    <col min="4" max="4" width="22.59765625" style="133" customWidth="1"/>
    <col min="5" max="5" width="12" style="133" customWidth="1"/>
    <col min="6" max="7" width="7.59765625" style="133" customWidth="1"/>
    <col min="8" max="8" width="20.8984375" style="133" bestFit="1" customWidth="1"/>
    <col min="9" max="16384" width="7.59765625" style="133" customWidth="1"/>
  </cols>
  <sheetData>
    <row r="1" spans="4:6" ht="15.75">
      <c r="D1" s="451" t="s">
        <v>189</v>
      </c>
      <c r="E1" s="451"/>
      <c r="F1" s="218"/>
    </row>
    <row r="2" ht="15.75"/>
    <row r="3" spans="1:5" ht="15.75">
      <c r="A3" s="437" t="s">
        <v>190</v>
      </c>
      <c r="B3" s="437"/>
      <c r="C3" s="437"/>
      <c r="D3" s="437"/>
      <c r="E3" s="437"/>
    </row>
    <row r="4" spans="1:5" ht="33" customHeight="1">
      <c r="A4" s="452" t="s">
        <v>419</v>
      </c>
      <c r="B4" s="437"/>
      <c r="C4" s="437"/>
      <c r="D4" s="437"/>
      <c r="E4" s="437"/>
    </row>
    <row r="5" ht="15.75"/>
    <row r="6" spans="4:5" ht="15.75">
      <c r="D6" s="453" t="s">
        <v>142</v>
      </c>
      <c r="E6" s="453"/>
    </row>
    <row r="7" spans="1:5" ht="15.75">
      <c r="A7" s="454" t="s">
        <v>55</v>
      </c>
      <c r="B7" s="454" t="s">
        <v>144</v>
      </c>
      <c r="C7" s="454" t="s">
        <v>145</v>
      </c>
      <c r="D7" s="454" t="s">
        <v>109</v>
      </c>
      <c r="E7" s="454" t="s">
        <v>191</v>
      </c>
    </row>
    <row r="8" spans="1:5" ht="15.75">
      <c r="A8" s="455"/>
      <c r="B8" s="455"/>
      <c r="C8" s="455"/>
      <c r="D8" s="455"/>
      <c r="E8" s="455"/>
    </row>
    <row r="9" spans="1:5" ht="15.75">
      <c r="A9" s="200" t="s">
        <v>5</v>
      </c>
      <c r="B9" s="201" t="s">
        <v>192</v>
      </c>
      <c r="C9" s="202"/>
      <c r="D9" s="202"/>
      <c r="E9" s="203"/>
    </row>
    <row r="10" spans="1:5" ht="15.75">
      <c r="A10" s="204" t="s">
        <v>16</v>
      </c>
      <c r="B10" s="205" t="s">
        <v>115</v>
      </c>
      <c r="C10" s="162">
        <f>C11+C12+C15+C16+C17</f>
        <v>11222997000000</v>
      </c>
      <c r="D10" s="162">
        <f>D11+D12+D15+D16+D17</f>
        <v>16736187653639</v>
      </c>
      <c r="E10" s="163">
        <f>D10/C10*100</f>
        <v>149.12404996311594</v>
      </c>
    </row>
    <row r="11" spans="1:5" ht="15.75">
      <c r="A11" s="206">
        <v>1</v>
      </c>
      <c r="B11" s="207" t="s">
        <v>46</v>
      </c>
      <c r="C11" s="171">
        <v>3042065000000</v>
      </c>
      <c r="D11" s="171">
        <f>'[4]Cân đối QT'!C11+'[4]Cân đối QT'!C12+'[4]Cân đối QT'!C13+'[4]Cân đối QT'!C16+'[4]Cân đối QT'!C28+'[4]Cân đối QT'!C23</f>
        <v>5508160295759</v>
      </c>
      <c r="E11" s="169">
        <f aca="true" t="shared" si="0" ref="E11:E39">D11/C11*100</f>
        <v>181.06648923540425</v>
      </c>
    </row>
    <row r="12" spans="1:5" ht="15" customHeight="1">
      <c r="A12" s="206">
        <v>2</v>
      </c>
      <c r="B12" s="207" t="s">
        <v>32</v>
      </c>
      <c r="C12" s="171">
        <f>SUM(C13:C14)</f>
        <v>8180932000000</v>
      </c>
      <c r="D12" s="171">
        <f>SUM(D13:D14)</f>
        <v>8515775858355</v>
      </c>
      <c r="E12" s="169">
        <f t="shared" si="0"/>
        <v>104.09297936170354</v>
      </c>
    </row>
    <row r="13" spans="1:5" ht="15.75" hidden="1">
      <c r="A13" s="206"/>
      <c r="B13" s="207" t="s">
        <v>193</v>
      </c>
      <c r="C13" s="171">
        <v>6536444000000</v>
      </c>
      <c r="D13" s="171">
        <f>'[4]Cân đối QT'!C18</f>
        <v>6550550000000</v>
      </c>
      <c r="E13" s="169">
        <f t="shared" si="0"/>
        <v>100.21580541346336</v>
      </c>
    </row>
    <row r="14" spans="1:5" ht="15.75" hidden="1">
      <c r="A14" s="206"/>
      <c r="B14" s="207" t="s">
        <v>194</v>
      </c>
      <c r="C14" s="171">
        <v>1644488000000</v>
      </c>
      <c r="D14" s="171">
        <f>'[4]Cân đối QT'!C19</f>
        <v>1965225858355</v>
      </c>
      <c r="E14" s="169">
        <f t="shared" si="0"/>
        <v>119.50381263682071</v>
      </c>
    </row>
    <row r="15" spans="1:5" ht="31.5">
      <c r="A15" s="206">
        <v>3</v>
      </c>
      <c r="B15" s="208" t="s">
        <v>166</v>
      </c>
      <c r="C15" s="171"/>
      <c r="D15" s="171">
        <f>'[4]Cân đối QT'!C20</f>
        <v>101019916666</v>
      </c>
      <c r="E15" s="169"/>
    </row>
    <row r="16" spans="1:8" ht="15.75">
      <c r="A16" s="206">
        <v>4</v>
      </c>
      <c r="B16" s="209" t="s">
        <v>167</v>
      </c>
      <c r="C16" s="171"/>
      <c r="D16" s="171">
        <f>'[4]Cân đối QT'!C15</f>
        <v>2598615808092</v>
      </c>
      <c r="E16" s="169"/>
      <c r="H16" s="210"/>
    </row>
    <row r="17" spans="1:5" ht="15.75">
      <c r="A17" s="206">
        <v>5</v>
      </c>
      <c r="B17" s="209" t="s">
        <v>31</v>
      </c>
      <c r="C17" s="171"/>
      <c r="D17" s="171">
        <f>'[4]Cân đối QT'!C14</f>
        <v>12615774767</v>
      </c>
      <c r="E17" s="169"/>
    </row>
    <row r="18" spans="1:5" ht="31.5">
      <c r="A18" s="204" t="s">
        <v>17</v>
      </c>
      <c r="B18" s="211" t="s">
        <v>407</v>
      </c>
      <c r="C18" s="162">
        <f>C19+C20+C23</f>
        <v>11217296000000</v>
      </c>
      <c r="D18" s="162">
        <f>D19+D20+D23</f>
        <v>16680315283703</v>
      </c>
      <c r="E18" s="169">
        <f t="shared" si="0"/>
        <v>148.70174847577348</v>
      </c>
    </row>
    <row r="19" spans="1:8" ht="15.75">
      <c r="A19" s="206">
        <v>1</v>
      </c>
      <c r="B19" s="207" t="s">
        <v>195</v>
      </c>
      <c r="C19" s="171">
        <v>5927361000000</v>
      </c>
      <c r="D19" s="171">
        <f>'Cân đối QT'!H11+'Cân đối QT'!H12+'Cân đối QT'!H13+'Cân đối QT'!H14+'Cân đối QT'!H17</f>
        <v>6873039969981</v>
      </c>
      <c r="E19" s="169">
        <f t="shared" si="0"/>
        <v>115.95446894462813</v>
      </c>
      <c r="H19" s="392"/>
    </row>
    <row r="20" spans="1:8" ht="15.75">
      <c r="A20" s="206">
        <v>2</v>
      </c>
      <c r="B20" s="207" t="s">
        <v>70</v>
      </c>
      <c r="C20" s="171">
        <f>SUM(C21:C22)</f>
        <v>5289935000000</v>
      </c>
      <c r="D20" s="171">
        <f>SUM(D21:D22)</f>
        <v>6378090774800</v>
      </c>
      <c r="E20" s="169">
        <f t="shared" si="0"/>
        <v>120.57030520790899</v>
      </c>
      <c r="H20" s="396"/>
    </row>
    <row r="21" spans="1:8" ht="15.75" hidden="1">
      <c r="A21" s="206"/>
      <c r="B21" s="207" t="s">
        <v>193</v>
      </c>
      <c r="C21" s="171">
        <v>4229102000000</v>
      </c>
      <c r="D21" s="171">
        <f>'[4]Cân đối QT'!D18</f>
        <v>4229102000000</v>
      </c>
      <c r="E21" s="169">
        <f t="shared" si="0"/>
        <v>100</v>
      </c>
      <c r="H21" s="319"/>
    </row>
    <row r="22" spans="1:5" ht="15.75" hidden="1">
      <c r="A22" s="206"/>
      <c r="B22" s="207" t="s">
        <v>194</v>
      </c>
      <c r="C22" s="171">
        <v>1060833000000</v>
      </c>
      <c r="D22" s="171">
        <f>'[4]Cân đối QT'!D19</f>
        <v>2148988774800</v>
      </c>
      <c r="E22" s="169">
        <f t="shared" si="0"/>
        <v>202.57559623428003</v>
      </c>
    </row>
    <row r="23" spans="1:8" ht="15.75">
      <c r="A23" s="206">
        <v>3</v>
      </c>
      <c r="B23" s="207" t="s">
        <v>61</v>
      </c>
      <c r="C23" s="171"/>
      <c r="D23" s="171">
        <f>'[4]Cân đối QT'!H16</f>
        <v>3429184538922</v>
      </c>
      <c r="E23" s="169"/>
      <c r="H23" s="210">
        <f>'Cân đối QT'!H10-'49.QTthu chi tỉnh'!D18</f>
        <v>0</v>
      </c>
    </row>
    <row r="24" spans="1:5" ht="15.75">
      <c r="A24" s="204" t="s">
        <v>18</v>
      </c>
      <c r="B24" s="211" t="s">
        <v>59</v>
      </c>
      <c r="C24" s="162">
        <f>C26-C25</f>
        <v>5700000000</v>
      </c>
      <c r="D24" s="162">
        <f>D26-D25</f>
        <v>18102461813</v>
      </c>
      <c r="E24" s="169">
        <f t="shared" si="0"/>
        <v>317.5870493508772</v>
      </c>
    </row>
    <row r="25" spans="1:5" s="136" customFormat="1" ht="15.75">
      <c r="A25" s="204" t="s">
        <v>19</v>
      </c>
      <c r="B25" s="211" t="s">
        <v>179</v>
      </c>
      <c r="C25" s="162">
        <v>42988000000</v>
      </c>
      <c r="D25" s="162">
        <f>'[4]Cân đối QT'!C23</f>
        <v>10503249437</v>
      </c>
      <c r="E25" s="169">
        <f t="shared" si="0"/>
        <v>24.432979987438355</v>
      </c>
    </row>
    <row r="26" spans="1:5" s="136" customFormat="1" ht="15.75">
      <c r="A26" s="204" t="s">
        <v>20</v>
      </c>
      <c r="B26" s="211" t="s">
        <v>196</v>
      </c>
      <c r="C26" s="162">
        <v>48688000000</v>
      </c>
      <c r="D26" s="162">
        <f>'[4]Cân đối QT'!H23</f>
        <v>28605711250</v>
      </c>
      <c r="E26" s="169">
        <f t="shared" si="0"/>
        <v>58.75310394758462</v>
      </c>
    </row>
    <row r="27" spans="1:5" ht="15.75">
      <c r="A27" s="212" t="s">
        <v>6</v>
      </c>
      <c r="B27" s="213" t="s">
        <v>197</v>
      </c>
      <c r="C27" s="157"/>
      <c r="D27" s="157"/>
      <c r="E27" s="169"/>
    </row>
    <row r="28" spans="1:5" ht="15.75">
      <c r="A28" s="204" t="s">
        <v>16</v>
      </c>
      <c r="B28" s="205" t="s">
        <v>115</v>
      </c>
      <c r="C28" s="162">
        <f>C29+C30+C33+C34</f>
        <v>10837470000000</v>
      </c>
      <c r="D28" s="162">
        <f>D29+D30+D33+D34</f>
        <v>22472218706365</v>
      </c>
      <c r="E28" s="169">
        <f t="shared" si="0"/>
        <v>207.3566866285674</v>
      </c>
    </row>
    <row r="29" spans="1:5" ht="15.75">
      <c r="A29" s="206">
        <v>1</v>
      </c>
      <c r="B29" s="207" t="s">
        <v>46</v>
      </c>
      <c r="C29" s="171">
        <v>5547535000000</v>
      </c>
      <c r="D29" s="171">
        <f>'[4]Cân đối QT'!D11+'[4]Cân đối QT'!E11+'[4]Cân đối QT'!D12+'[4]Cân đối QT'!E12+'[4]Cân đối QT'!D13+'[4]Cân đối QT'!E13+'[4]Cân đối QT'!D16+'[4]Cân đối QT'!E16</f>
        <v>12737175203750</v>
      </c>
      <c r="E29" s="169">
        <f t="shared" si="0"/>
        <v>229.60062809427973</v>
      </c>
    </row>
    <row r="30" spans="1:5" ht="15.75">
      <c r="A30" s="206">
        <v>2</v>
      </c>
      <c r="B30" s="207" t="s">
        <v>32</v>
      </c>
      <c r="C30" s="171">
        <f>SUM(C31:C32)</f>
        <v>5289935000000</v>
      </c>
      <c r="D30" s="171">
        <f>SUM(D31:D32)</f>
        <v>6378090774800</v>
      </c>
      <c r="E30" s="169">
        <f t="shared" si="0"/>
        <v>120.57030520790899</v>
      </c>
    </row>
    <row r="31" spans="1:5" ht="0.75" customHeight="1">
      <c r="A31" s="206"/>
      <c r="B31" s="207" t="s">
        <v>193</v>
      </c>
      <c r="C31" s="171">
        <f>C21</f>
        <v>4229102000000</v>
      </c>
      <c r="D31" s="171">
        <f>'[4]Cân đối QT'!D18</f>
        <v>4229102000000</v>
      </c>
      <c r="E31" s="169">
        <f t="shared" si="0"/>
        <v>100</v>
      </c>
    </row>
    <row r="32" spans="1:5" ht="15.75" hidden="1">
      <c r="A32" s="206"/>
      <c r="B32" s="207" t="s">
        <v>194</v>
      </c>
      <c r="C32" s="171">
        <f>C22</f>
        <v>1060833000000</v>
      </c>
      <c r="D32" s="171">
        <f>'[4]Cân đối QT'!D19</f>
        <v>2148988774800</v>
      </c>
      <c r="E32" s="169">
        <f t="shared" si="0"/>
        <v>202.57559623428003</v>
      </c>
    </row>
    <row r="33" spans="1:5" ht="15.75">
      <c r="A33" s="206">
        <v>3</v>
      </c>
      <c r="B33" s="209" t="s">
        <v>167</v>
      </c>
      <c r="C33" s="171"/>
      <c r="D33" s="171">
        <f>'[4]Cân đối QT'!D15+'[4]Cân đối QT'!E15</f>
        <v>3316034571040</v>
      </c>
      <c r="E33" s="169"/>
    </row>
    <row r="34" spans="1:5" ht="15.75">
      <c r="A34" s="206">
        <v>4</v>
      </c>
      <c r="B34" s="209" t="s">
        <v>31</v>
      </c>
      <c r="C34" s="171"/>
      <c r="D34" s="171">
        <f>'[4]Cân đối QT'!D14+'[4]Cân đối QT'!E14</f>
        <v>40918156775</v>
      </c>
      <c r="E34" s="169"/>
    </row>
    <row r="35" spans="1:5" ht="15.75">
      <c r="A35" s="204" t="s">
        <v>17</v>
      </c>
      <c r="B35" s="205" t="s">
        <v>45</v>
      </c>
      <c r="C35" s="162">
        <f>C36+C37+C40</f>
        <v>10837470000000</v>
      </c>
      <c r="D35" s="162">
        <f>D36+D37+D40</f>
        <v>22427653544467</v>
      </c>
      <c r="E35" s="169">
        <f t="shared" si="0"/>
        <v>206.94547292372664</v>
      </c>
    </row>
    <row r="36" spans="1:5" ht="15.75">
      <c r="A36" s="206">
        <v>1</v>
      </c>
      <c r="B36" s="207" t="s">
        <v>198</v>
      </c>
      <c r="C36" s="171">
        <f>9147483000000+627592000000</f>
        <v>9775075000000</v>
      </c>
      <c r="D36" s="171">
        <f>'[4]Cân đối QT'!I11+'[4]Cân đối QT'!J11+'[4]Cân đối QT'!I13+'[4]Cân đối QT'!J13+'[4]Cân đối QT'!I17+'[4]Cân đối QT'!J17-'[4]Cân đối QT'!I15</f>
        <v>12154559277045</v>
      </c>
      <c r="E36" s="169">
        <f t="shared" si="0"/>
        <v>124.34236337874644</v>
      </c>
    </row>
    <row r="37" spans="1:5" ht="15.75">
      <c r="A37" s="206">
        <v>2</v>
      </c>
      <c r="B37" s="207" t="s">
        <v>70</v>
      </c>
      <c r="C37" s="171">
        <f>SUM(C38:C39)</f>
        <v>1062395000000</v>
      </c>
      <c r="D37" s="171">
        <f>SUM(D38:D39)</f>
        <v>1990908403918</v>
      </c>
      <c r="E37" s="169">
        <f t="shared" si="0"/>
        <v>187.3981338313904</v>
      </c>
    </row>
    <row r="38" spans="1:5" ht="15.75" hidden="1">
      <c r="A38" s="206"/>
      <c r="B38" s="207" t="s">
        <v>193</v>
      </c>
      <c r="C38" s="171">
        <v>887286000000</v>
      </c>
      <c r="D38" s="168">
        <f>'[4]Cân đối QT'!E18</f>
        <v>901891816000</v>
      </c>
      <c r="E38" s="169">
        <f t="shared" si="0"/>
        <v>101.64612267070594</v>
      </c>
    </row>
    <row r="39" spans="1:5" ht="15.75" hidden="1">
      <c r="A39" s="206"/>
      <c r="B39" s="207" t="s">
        <v>194</v>
      </c>
      <c r="C39" s="171">
        <v>175109000000</v>
      </c>
      <c r="D39" s="171">
        <f>'[4]Cân đối QT'!E19</f>
        <v>1089016587918</v>
      </c>
      <c r="E39" s="169">
        <f t="shared" si="0"/>
        <v>621.907833359793</v>
      </c>
    </row>
    <row r="40" spans="1:5" ht="15.75">
      <c r="A40" s="206">
        <v>3</v>
      </c>
      <c r="B40" s="207" t="s">
        <v>61</v>
      </c>
      <c r="C40" s="171"/>
      <c r="D40" s="171">
        <f>'[4]Cân đối QT'!I16+'[4]Cân đối QT'!J16</f>
        <v>8282185863504</v>
      </c>
      <c r="E40" s="169"/>
    </row>
    <row r="41" spans="1:5" ht="15.75">
      <c r="A41" s="212" t="s">
        <v>18</v>
      </c>
      <c r="B41" s="214" t="s">
        <v>199</v>
      </c>
      <c r="C41" s="157">
        <f>C28-C35</f>
        <v>0</v>
      </c>
      <c r="D41" s="157">
        <f>D28-D35</f>
        <v>44565161898</v>
      </c>
      <c r="E41" s="169"/>
    </row>
    <row r="42" spans="1:5" ht="15.75">
      <c r="A42" s="215"/>
      <c r="B42" s="215"/>
      <c r="C42" s="215"/>
      <c r="D42" s="215"/>
      <c r="E42" s="215"/>
    </row>
  </sheetData>
  <sheetProtection/>
  <mergeCells count="9">
    <mergeCell ref="D1:E1"/>
    <mergeCell ref="A3:E3"/>
    <mergeCell ref="A4:E4"/>
    <mergeCell ref="D6:E6"/>
    <mergeCell ref="A7:A8"/>
    <mergeCell ref="B7:B8"/>
    <mergeCell ref="C7:C8"/>
    <mergeCell ref="D7:D8"/>
    <mergeCell ref="E7:E8"/>
  </mergeCells>
  <printOptions/>
  <pageMargins left="0.6299212598425197" right="0" top="1.0236220472440944" bottom="0" header="0.31496062992125984" footer="0.31496062992125984"/>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R1330"/>
  <sheetViews>
    <sheetView zoomScalePageLayoutView="0" workbookViewId="0" topLeftCell="E99">
      <selection activeCell="L14" sqref="L14"/>
    </sheetView>
  </sheetViews>
  <sheetFormatPr defaultColWidth="8.796875" defaultRowHeight="15"/>
  <cols>
    <col min="1" max="1" width="6" style="220" customWidth="1"/>
    <col min="2" max="2" width="47.09765625" style="221" customWidth="1"/>
    <col min="3" max="3" width="17.5" style="221" customWidth="1"/>
    <col min="4" max="4" width="16.5" style="221" customWidth="1"/>
    <col min="5" max="5" width="17.59765625" style="217" customWidth="1"/>
    <col min="6" max="6" width="15.8984375" style="217" customWidth="1"/>
    <col min="7" max="7" width="16.8984375" style="217" customWidth="1"/>
    <col min="8" max="8" width="17.3984375" style="217" customWidth="1"/>
    <col min="9" max="9" width="16.59765625" style="217" customWidth="1"/>
    <col min="10" max="10" width="16.8984375" style="217" customWidth="1"/>
    <col min="11" max="13" width="9" style="217" customWidth="1"/>
    <col min="14" max="14" width="20.19921875" style="271" customWidth="1"/>
    <col min="15" max="15" width="9" style="217" customWidth="1"/>
    <col min="16" max="17" width="8.09765625" style="217" customWidth="1"/>
    <col min="18" max="18" width="17.59765625" style="217" bestFit="1" customWidth="1"/>
    <col min="19" max="16384" width="9" style="217" customWidth="1"/>
  </cols>
  <sheetData>
    <row r="1" spans="1:15" ht="16.5">
      <c r="A1" s="456"/>
      <c r="B1" s="457"/>
      <c r="C1" s="216"/>
      <c r="D1" s="216"/>
      <c r="J1" s="439" t="s">
        <v>200</v>
      </c>
      <c r="K1" s="439"/>
      <c r="L1" s="439"/>
      <c r="M1" s="218"/>
      <c r="N1" s="219"/>
      <c r="O1" s="219"/>
    </row>
    <row r="2" spans="5:15" ht="15">
      <c r="E2" s="222"/>
      <c r="K2" s="458"/>
      <c r="L2" s="458"/>
      <c r="N2" s="219"/>
      <c r="O2" s="219"/>
    </row>
    <row r="3" spans="1:15" ht="51" customHeight="1">
      <c r="A3" s="459" t="s">
        <v>420</v>
      </c>
      <c r="B3" s="460"/>
      <c r="C3" s="460"/>
      <c r="D3" s="460"/>
      <c r="E3" s="460"/>
      <c r="F3" s="460"/>
      <c r="G3" s="460"/>
      <c r="H3" s="460"/>
      <c r="I3" s="460"/>
      <c r="J3" s="460"/>
      <c r="K3" s="460"/>
      <c r="L3" s="460"/>
      <c r="N3" s="219"/>
      <c r="O3" s="219"/>
    </row>
    <row r="4" spans="1:15" ht="16.5">
      <c r="A4" s="461"/>
      <c r="B4" s="462"/>
      <c r="C4" s="462"/>
      <c r="D4" s="462"/>
      <c r="E4" s="462"/>
      <c r="F4" s="462"/>
      <c r="G4" s="462"/>
      <c r="H4" s="462"/>
      <c r="I4" s="462"/>
      <c r="J4" s="462"/>
      <c r="K4" s="462"/>
      <c r="L4" s="462"/>
      <c r="N4" s="219"/>
      <c r="O4" s="219"/>
    </row>
    <row r="5" spans="5:15" ht="16.5" thickBot="1">
      <c r="E5" s="223"/>
      <c r="F5" s="223"/>
      <c r="G5" s="224"/>
      <c r="L5" s="225" t="s">
        <v>143</v>
      </c>
      <c r="N5" s="219"/>
      <c r="O5" s="219"/>
    </row>
    <row r="6" spans="1:15" ht="18" customHeight="1" thickTop="1">
      <c r="A6" s="226"/>
      <c r="B6" s="463" t="s">
        <v>144</v>
      </c>
      <c r="C6" s="466" t="s">
        <v>201</v>
      </c>
      <c r="D6" s="467"/>
      <c r="E6" s="468" t="s">
        <v>202</v>
      </c>
      <c r="F6" s="227" t="s">
        <v>203</v>
      </c>
      <c r="G6" s="228"/>
      <c r="H6" s="228"/>
      <c r="I6" s="228"/>
      <c r="J6" s="228"/>
      <c r="K6" s="229" t="s">
        <v>204</v>
      </c>
      <c r="L6" s="230"/>
      <c r="N6" s="219"/>
      <c r="O6" s="219"/>
    </row>
    <row r="7" spans="1:15" ht="15" customHeight="1">
      <c r="A7" s="231" t="s">
        <v>55</v>
      </c>
      <c r="B7" s="464"/>
      <c r="C7" s="232" t="s">
        <v>205</v>
      </c>
      <c r="D7" s="232" t="s">
        <v>206</v>
      </c>
      <c r="E7" s="469"/>
      <c r="F7" s="471" t="s">
        <v>207</v>
      </c>
      <c r="G7" s="473" t="s">
        <v>2</v>
      </c>
      <c r="H7" s="475" t="s">
        <v>208</v>
      </c>
      <c r="I7" s="476"/>
      <c r="J7" s="477"/>
      <c r="K7" s="478" t="s">
        <v>209</v>
      </c>
      <c r="L7" s="480" t="s">
        <v>210</v>
      </c>
      <c r="N7" s="219"/>
      <c r="O7" s="219"/>
    </row>
    <row r="8" spans="1:15" ht="15">
      <c r="A8" s="233"/>
      <c r="B8" s="465"/>
      <c r="C8" s="234" t="s">
        <v>211</v>
      </c>
      <c r="D8" s="234" t="s">
        <v>212</v>
      </c>
      <c r="E8" s="470"/>
      <c r="F8" s="472"/>
      <c r="G8" s="474"/>
      <c r="H8" s="235" t="s">
        <v>213</v>
      </c>
      <c r="I8" s="235" t="s">
        <v>214</v>
      </c>
      <c r="J8" s="235" t="s">
        <v>215</v>
      </c>
      <c r="K8" s="479"/>
      <c r="L8" s="481"/>
      <c r="N8" s="219"/>
      <c r="O8" s="219"/>
    </row>
    <row r="9" spans="1:15" ht="17.25" customHeight="1">
      <c r="A9" s="236" t="s">
        <v>5</v>
      </c>
      <c r="B9" s="237" t="s">
        <v>6</v>
      </c>
      <c r="C9" s="238">
        <v>1</v>
      </c>
      <c r="D9" s="238">
        <v>2</v>
      </c>
      <c r="E9" s="239" t="s">
        <v>82</v>
      </c>
      <c r="F9" s="239">
        <v>4</v>
      </c>
      <c r="G9" s="239" t="s">
        <v>216</v>
      </c>
      <c r="H9" s="239">
        <v>6</v>
      </c>
      <c r="I9" s="239">
        <v>7</v>
      </c>
      <c r="J9" s="239">
        <v>8</v>
      </c>
      <c r="K9" s="239" t="s">
        <v>217</v>
      </c>
      <c r="L9" s="240" t="s">
        <v>218</v>
      </c>
      <c r="N9" s="219"/>
      <c r="O9" s="219"/>
    </row>
    <row r="10" spans="1:16" s="246" customFormat="1" ht="26.25" customHeight="1">
      <c r="A10" s="241"/>
      <c r="B10" s="242" t="s">
        <v>219</v>
      </c>
      <c r="C10" s="243">
        <f>C12+C115+C122+C130+C131</f>
        <v>16920020000000</v>
      </c>
      <c r="D10" s="243">
        <f aca="true" t="shared" si="0" ref="D10:J10">D12+D115+D122+D130+D131</f>
        <v>18310020000000</v>
      </c>
      <c r="E10" s="243">
        <f t="shared" si="0"/>
        <v>43671480313659</v>
      </c>
      <c r="F10" s="243">
        <f t="shared" si="0"/>
        <v>2472165549737</v>
      </c>
      <c r="G10" s="243">
        <f>H10+I10+J10</f>
        <v>41199314763922</v>
      </c>
      <c r="H10" s="243">
        <f t="shared" si="0"/>
        <v>16736187653639</v>
      </c>
      <c r="I10" s="243">
        <f>I12+I115+I122+I130+I131</f>
        <v>20450221090614</v>
      </c>
      <c r="J10" s="243">
        <f t="shared" si="0"/>
        <v>4012906019669</v>
      </c>
      <c r="K10" s="244">
        <f>E10/C10*100</f>
        <v>258.10537052355136</v>
      </c>
      <c r="L10" s="245">
        <f>E10/D10*100</f>
        <v>238.51137417468144</v>
      </c>
      <c r="N10" s="247"/>
      <c r="O10" s="427"/>
      <c r="P10" s="422"/>
    </row>
    <row r="11" spans="1:15" ht="30.75" customHeight="1" hidden="1">
      <c r="A11" s="248"/>
      <c r="B11" s="249" t="s">
        <v>220</v>
      </c>
      <c r="C11" s="250"/>
      <c r="D11" s="250"/>
      <c r="E11" s="251"/>
      <c r="F11" s="251"/>
      <c r="G11" s="252">
        <f>H11+I11+J11</f>
        <v>0</v>
      </c>
      <c r="H11" s="251"/>
      <c r="I11" s="251"/>
      <c r="J11" s="251"/>
      <c r="K11" s="253" t="e">
        <f>E11/C11*100</f>
        <v>#DIV/0!</v>
      </c>
      <c r="L11" s="254" t="e">
        <f>E11/D11*100</f>
        <v>#DIV/0!</v>
      </c>
      <c r="N11" s="219"/>
      <c r="O11" s="219"/>
    </row>
    <row r="12" spans="1:15" s="259" customFormat="1" ht="23.25" customHeight="1">
      <c r="A12" s="255" t="s">
        <v>5</v>
      </c>
      <c r="B12" s="256" t="s">
        <v>221</v>
      </c>
      <c r="C12" s="179">
        <f>C13+C95+C105+C106+C109</f>
        <v>8696100000000</v>
      </c>
      <c r="D12" s="179">
        <f>D13+D95+D105+D106+D109</f>
        <v>10086100000000</v>
      </c>
      <c r="E12" s="179">
        <f>F12+G12</f>
        <v>20429218379685</v>
      </c>
      <c r="F12" s="179">
        <f>F13+F95+F105+F106+F109</f>
        <v>2205484372485</v>
      </c>
      <c r="G12" s="179">
        <f>H12+I12+J12</f>
        <v>18223734007200</v>
      </c>
      <c r="H12" s="179">
        <f>H13+H95+H105+H106+H109</f>
        <v>5491413518410</v>
      </c>
      <c r="I12" s="179">
        <f>I13+I95+I105+I106+I109</f>
        <v>11318776732291</v>
      </c>
      <c r="J12" s="179">
        <f>J13+J95+J105+J106+J109</f>
        <v>1413543756499</v>
      </c>
      <c r="K12" s="257">
        <f>E12/C12*100</f>
        <v>234.92391278486906</v>
      </c>
      <c r="L12" s="258">
        <f>E12/D12*100</f>
        <v>202.54824342099522</v>
      </c>
      <c r="N12" s="260"/>
      <c r="O12" s="260"/>
    </row>
    <row r="13" spans="1:18" s="259" customFormat="1" ht="23.25" customHeight="1">
      <c r="A13" s="255" t="s">
        <v>16</v>
      </c>
      <c r="B13" s="256" t="s">
        <v>7</v>
      </c>
      <c r="C13" s="179">
        <f>C14+C19+C24+C30+C45+C46+C47+C48+C49+C52+C56+C60+C62+C65+C68+C69+C82+C85+C93+C94</f>
        <v>7546100000000</v>
      </c>
      <c r="D13" s="179">
        <f>D14+D19+D24+D30+D45+D46+D47+D48+D49+D52+D56+D60+D62+D65+D68+D69+D82+D85+D93+D94</f>
        <v>8936100000000</v>
      </c>
      <c r="E13" s="252">
        <f>F13+G13</f>
        <v>18410161072963</v>
      </c>
      <c r="F13" s="179">
        <f>F14+F19+F24+F30+F45+F46+F47+F48+F49+F52+F56+F60+F62+F65+F68+F69+F82+F85+F93+F94</f>
        <v>481062755752</v>
      </c>
      <c r="G13" s="179">
        <f>H13+I13+J13</f>
        <v>17929098317211</v>
      </c>
      <c r="H13" s="179">
        <f>H14+H19+H24+H30+H45+H46+H47+H48+H49+H52+H56+H60+H62+H65+H68+H69+H82+H85+H93+H94</f>
        <v>5292207195463</v>
      </c>
      <c r="I13" s="179">
        <f>I14+I19+I24+I30+I45+I46+I47+I48+I49+I52+I56+I60+I62+I65+I68+I69+I82+I85+I93+I94</f>
        <v>11254009611177</v>
      </c>
      <c r="J13" s="179">
        <f>J14+J19+J24+J30+J45+J46+J47+J48+J49+J52+J56+J60+J62+J65+J68+J69+J82+J85+J93+J94</f>
        <v>1382881510571</v>
      </c>
      <c r="K13" s="257">
        <f>E13/C13*100</f>
        <v>243.9692168532487</v>
      </c>
      <c r="L13" s="258">
        <f>E13/D13*100</f>
        <v>206.02008787908596</v>
      </c>
      <c r="N13" s="260"/>
      <c r="O13" s="260"/>
      <c r="P13" s="261"/>
      <c r="Q13" s="261"/>
      <c r="R13" s="261"/>
    </row>
    <row r="14" spans="1:15" s="266" customFormat="1" ht="21" customHeight="1">
      <c r="A14" s="262" t="s">
        <v>222</v>
      </c>
      <c r="B14" s="263" t="s">
        <v>223</v>
      </c>
      <c r="C14" s="252">
        <f>SUM(C15:C18)</f>
        <v>380000000000</v>
      </c>
      <c r="D14" s="252">
        <f>SUM(D15:D18)</f>
        <v>380000000000</v>
      </c>
      <c r="E14" s="252">
        <f>F14+G14</f>
        <v>460585880260</v>
      </c>
      <c r="F14" s="252">
        <f>SUM(F15:F18)</f>
        <v>0</v>
      </c>
      <c r="G14" s="252">
        <f>H14+I14+J14</f>
        <v>460585880260</v>
      </c>
      <c r="H14" s="252">
        <f>SUM(H15:H18)</f>
        <v>460585880260</v>
      </c>
      <c r="I14" s="252">
        <f>SUM(I15:I18)</f>
        <v>0</v>
      </c>
      <c r="J14" s="252">
        <f>SUM(J15:J18)</f>
        <v>0</v>
      </c>
      <c r="K14" s="264">
        <f>E14/C14*100</f>
        <v>121.20681059473684</v>
      </c>
      <c r="L14" s="265">
        <f>E14/D14*100</f>
        <v>121.20681059473684</v>
      </c>
      <c r="N14" s="267"/>
      <c r="O14" s="267"/>
    </row>
    <row r="15" spans="1:15" ht="20.25" customHeight="1">
      <c r="A15" s="268" t="s">
        <v>224</v>
      </c>
      <c r="B15" s="269" t="s">
        <v>225</v>
      </c>
      <c r="C15" s="251">
        <v>250000000000</v>
      </c>
      <c r="D15" s="251">
        <v>250000000000</v>
      </c>
      <c r="E15" s="251">
        <f aca="true" t="shared" si="1" ref="E15:E80">F15+G15</f>
        <v>312454071752</v>
      </c>
      <c r="F15" s="251">
        <f>'[4]Văn phòng tỉnh'!F15+'[4]TP Bắc Giang '!F15+'[4]Việt Yên '!F15+'[4]Hiệp Hòa '!F15+'[4]Yên Dũng R'!F15+'[4]Lạng Giang R'!F15+'[4]Tân Yên '!F15+'[4]Yên Thế '!F15+'[4]Lục Nam '!F15+'[4]Lục Ngạn  '!F15+'[4]Sơn Động (R)'!F15</f>
        <v>0</v>
      </c>
      <c r="G15" s="251">
        <f aca="true" t="shared" si="2" ref="G15:G80">H15+I15+J15</f>
        <v>312454071752</v>
      </c>
      <c r="H15" s="251">
        <f>'[4]Văn phòng tỉnh'!H15+'[4]TP Bắc Giang '!H15+'[4]Việt Yên '!H15+'[4]Hiệp Hòa '!H15+'[4]Yên Dũng R'!H15+'[4]Lạng Giang R'!H15+'[4]Tân Yên '!H15+'[4]Yên Thế '!H15+'[4]Lục Nam '!H15+'[4]Lục Ngạn  '!H15+'[4]Sơn Động (R)'!H15</f>
        <v>312454071752</v>
      </c>
      <c r="I15" s="251">
        <f>'[4]Văn phòng tỉnh'!I15+'[4]TP Bắc Giang '!I15+'[4]Việt Yên '!I15+'[4]Hiệp Hòa '!I15+'[4]Yên Dũng R'!I15+'[4]Lạng Giang R'!I15+'[4]Tân Yên '!I15+'[4]Yên Thế '!I15+'[4]Lục Nam '!I15+'[4]Lục Ngạn  '!I15+'[4]Sơn Động (R)'!I15</f>
        <v>0</v>
      </c>
      <c r="J15" s="251">
        <f>'[4]Văn phòng tỉnh'!J15+'[4]TP Bắc Giang '!J15+'[4]Việt Yên '!J15+'[4]Hiệp Hòa '!J15+'[4]Yên Dũng R'!J15+'[4]Lạng Giang R'!J15+'[4]Tân Yên '!J15+'[4]Yên Thế '!J15+'[4]Lục Nam '!J15+'[4]Lục Ngạn  '!J15+'[4]Sơn Động (R)'!J15</f>
        <v>0</v>
      </c>
      <c r="K15" s="253">
        <f aca="true" t="shared" si="3" ref="K15:K69">E15/C15*100</f>
        <v>124.9816287008</v>
      </c>
      <c r="L15" s="254">
        <f aca="true" t="shared" si="4" ref="L15:L69">E15/D15*100</f>
        <v>124.9816287008</v>
      </c>
      <c r="N15" s="219"/>
      <c r="O15" s="219"/>
    </row>
    <row r="16" spans="1:15" ht="21" customHeight="1">
      <c r="A16" s="268" t="s">
        <v>226</v>
      </c>
      <c r="B16" s="269" t="s">
        <v>227</v>
      </c>
      <c r="C16" s="251">
        <v>20000000000</v>
      </c>
      <c r="D16" s="251">
        <v>20000000000</v>
      </c>
      <c r="E16" s="251">
        <f t="shared" si="1"/>
        <v>37476460339</v>
      </c>
      <c r="F16" s="251">
        <f>'[4]Văn phòng tỉnh'!F16+'[4]TP Bắc Giang '!F16+'[4]Việt Yên '!F16+'[4]Hiệp Hòa '!F16+'[4]Yên Dũng R'!F16+'[4]Lạng Giang R'!F16+'[4]Tân Yên '!F16+'[4]Yên Thế '!F16+'[4]Lục Nam '!F16+'[4]Lục Ngạn  '!F16+'[4]Sơn Động (R)'!F16</f>
        <v>0</v>
      </c>
      <c r="G16" s="251">
        <f t="shared" si="2"/>
        <v>37476460339</v>
      </c>
      <c r="H16" s="251">
        <f>'[4]Văn phòng tỉnh'!H16+'[4]TP Bắc Giang '!H16+'[4]Việt Yên '!H16+'[4]Hiệp Hòa '!H16+'[4]Yên Dũng R'!H16+'[4]Lạng Giang R'!H16+'[4]Tân Yên '!H16+'[4]Yên Thế '!H16+'[4]Lục Nam '!H16+'[4]Lục Ngạn  '!H16+'[4]Sơn Động (R)'!H16</f>
        <v>37476460339</v>
      </c>
      <c r="I16" s="251">
        <f>'[4]Văn phòng tỉnh'!I16+'[4]TP Bắc Giang '!I16+'[4]Việt Yên '!I16+'[4]Hiệp Hòa '!I16+'[4]Yên Dũng R'!I16+'[4]Lạng Giang R'!I16+'[4]Tân Yên '!I16+'[4]Yên Thế '!I16+'[4]Lục Nam '!I16+'[4]Lục Ngạn  '!I16+'[4]Sơn Động (R)'!I16</f>
        <v>0</v>
      </c>
      <c r="J16" s="251">
        <f>'[4]Văn phòng tỉnh'!J16+'[4]TP Bắc Giang '!J16+'[4]Việt Yên '!J16+'[4]Hiệp Hòa '!J16+'[4]Yên Dũng R'!J16+'[4]Lạng Giang R'!J16+'[4]Tân Yên '!J16+'[4]Yên Thế '!J16+'[4]Lục Nam '!J16+'[4]Lục Ngạn  '!J16+'[4]Sơn Động (R)'!J16</f>
        <v>0</v>
      </c>
      <c r="K16" s="253">
        <f t="shared" si="3"/>
        <v>187.382301695</v>
      </c>
      <c r="L16" s="254">
        <f t="shared" si="4"/>
        <v>187.382301695</v>
      </c>
      <c r="N16" s="219"/>
      <c r="O16" s="219"/>
    </row>
    <row r="17" spans="1:15" ht="21" customHeight="1">
      <c r="A17" s="268" t="s">
        <v>228</v>
      </c>
      <c r="B17" s="269" t="s">
        <v>229</v>
      </c>
      <c r="C17" s="251"/>
      <c r="D17" s="251"/>
      <c r="E17" s="251">
        <f t="shared" si="1"/>
        <v>0</v>
      </c>
      <c r="F17" s="251">
        <f>'[4]Văn phòng tỉnh'!F17+'[4]TP Bắc Giang '!F17+'[4]Việt Yên '!F17+'[4]Hiệp Hòa '!F17+'[4]Yên Dũng R'!F17+'[4]Lạng Giang R'!F17+'[4]Tân Yên '!F17+'[4]Yên Thế '!F17+'[4]Lục Nam '!F17+'[4]Lục Ngạn  '!F17+'[4]Sơn Động (R)'!F17</f>
        <v>0</v>
      </c>
      <c r="G17" s="251">
        <f t="shared" si="2"/>
        <v>0</v>
      </c>
      <c r="H17" s="251">
        <f>'[4]Văn phòng tỉnh'!H17+'[4]TP Bắc Giang '!H17+'[4]Việt Yên '!H17+'[4]Hiệp Hòa '!H17+'[4]Yên Dũng R'!H17+'[4]Lạng Giang R'!H17+'[4]Tân Yên '!H17+'[4]Yên Thế '!H17+'[4]Lục Nam '!H17+'[4]Lục Ngạn  '!H17+'[4]Sơn Động (R)'!H17</f>
        <v>0</v>
      </c>
      <c r="I17" s="251">
        <f>'[4]Văn phòng tỉnh'!I17+'[4]TP Bắc Giang '!I17+'[4]Việt Yên '!I17+'[4]Hiệp Hòa '!I17+'[4]Yên Dũng R'!I17+'[4]Lạng Giang R'!I17+'[4]Tân Yên '!I17+'[4]Yên Thế '!I17+'[4]Lục Nam '!I17+'[4]Lục Ngạn  '!I17+'[4]Sơn Động (R)'!I17</f>
        <v>0</v>
      </c>
      <c r="J17" s="251">
        <f>'[4]Văn phòng tỉnh'!J17+'[4]TP Bắc Giang '!J17+'[4]Việt Yên '!J17+'[4]Hiệp Hòa '!J17+'[4]Yên Dũng R'!J17+'[4]Lạng Giang R'!J17+'[4]Tân Yên '!J17+'[4]Yên Thế '!J17+'[4]Lục Nam '!J17+'[4]Lục Ngạn  '!J17+'[4]Sơn Động (R)'!J17</f>
        <v>0</v>
      </c>
      <c r="K17" s="253"/>
      <c r="L17" s="254"/>
      <c r="N17" s="219"/>
      <c r="O17" s="219"/>
    </row>
    <row r="18" spans="1:15" ht="21" customHeight="1">
      <c r="A18" s="268" t="s">
        <v>230</v>
      </c>
      <c r="B18" s="269" t="s">
        <v>231</v>
      </c>
      <c r="C18" s="251">
        <v>110000000000</v>
      </c>
      <c r="D18" s="251">
        <v>110000000000</v>
      </c>
      <c r="E18" s="251">
        <f t="shared" si="1"/>
        <v>110655348169</v>
      </c>
      <c r="F18" s="251">
        <f>'[4]Văn phòng tỉnh'!F18+'[4]TP Bắc Giang '!F18+'[4]Việt Yên '!F18+'[4]Hiệp Hòa '!F18+'[4]Yên Dũng R'!F18+'[4]Lạng Giang R'!F18+'[4]Tân Yên '!F18+'[4]Yên Thế '!F18+'[4]Lục Nam '!F18+'[4]Lục Ngạn  '!F18+'[4]Sơn Động (R)'!F18</f>
        <v>0</v>
      </c>
      <c r="G18" s="251">
        <f t="shared" si="2"/>
        <v>110655348169</v>
      </c>
      <c r="H18" s="251">
        <f>'[4]Văn phòng tỉnh'!H18+'[4]TP Bắc Giang '!H18+'[4]Việt Yên '!H18+'[4]Hiệp Hòa '!H18+'[4]Yên Dũng R'!H18+'[4]Lạng Giang R'!H18+'[4]Tân Yên '!H18+'[4]Yên Thế '!H18+'[4]Lục Nam '!H18+'[4]Lục Ngạn  '!H18+'[4]Sơn Động (R)'!H18</f>
        <v>110655348169</v>
      </c>
      <c r="I18" s="251">
        <f>'[4]Văn phòng tỉnh'!I18+'[4]TP Bắc Giang '!I18+'[4]Việt Yên '!I18+'[4]Hiệp Hòa '!I18+'[4]Yên Dũng R'!I18+'[4]Lạng Giang R'!I18+'[4]Tân Yên '!I18+'[4]Yên Thế '!I18+'[4]Lục Nam '!I18+'[4]Lục Ngạn  '!I18+'[4]Sơn Động (R)'!I18</f>
        <v>0</v>
      </c>
      <c r="J18" s="251">
        <f>'[4]Văn phòng tỉnh'!J18+'[4]TP Bắc Giang '!J18+'[4]Việt Yên '!J18+'[4]Hiệp Hòa '!J18+'[4]Yên Dũng R'!J18+'[4]Lạng Giang R'!J18+'[4]Tân Yên '!J18+'[4]Yên Thế '!J18+'[4]Lục Nam '!J18+'[4]Lục Ngạn  '!J18+'[4]Sơn Động (R)'!J18</f>
        <v>0</v>
      </c>
      <c r="K18" s="253">
        <f t="shared" si="3"/>
        <v>100.59577106272728</v>
      </c>
      <c r="L18" s="254">
        <f t="shared" si="4"/>
        <v>100.59577106272728</v>
      </c>
      <c r="N18" s="219"/>
      <c r="O18" s="219"/>
    </row>
    <row r="19" spans="1:15" s="266" customFormat="1" ht="21" customHeight="1">
      <c r="A19" s="262" t="s">
        <v>232</v>
      </c>
      <c r="B19" s="263" t="s">
        <v>233</v>
      </c>
      <c r="C19" s="252">
        <f>SUM(C20:C23)</f>
        <v>75000000000</v>
      </c>
      <c r="D19" s="252">
        <f>SUM(D20:D23)</f>
        <v>75000000000</v>
      </c>
      <c r="E19" s="252">
        <f t="shared" si="1"/>
        <v>101982848937</v>
      </c>
      <c r="F19" s="252">
        <f>SUM(F20:F23)</f>
        <v>0</v>
      </c>
      <c r="G19" s="252">
        <f t="shared" si="2"/>
        <v>101982848937</v>
      </c>
      <c r="H19" s="252">
        <f>SUM(H20:H23)</f>
        <v>101982848937</v>
      </c>
      <c r="I19" s="252">
        <f>SUM(I20:I23)</f>
        <v>0</v>
      </c>
      <c r="J19" s="252">
        <f>SUM(J20:J23)</f>
        <v>0</v>
      </c>
      <c r="K19" s="264">
        <f t="shared" si="3"/>
        <v>135.97713191600002</v>
      </c>
      <c r="L19" s="265">
        <f t="shared" si="4"/>
        <v>135.97713191600002</v>
      </c>
      <c r="N19" s="267"/>
      <c r="O19" s="267"/>
    </row>
    <row r="20" spans="1:15" ht="21" customHeight="1">
      <c r="A20" s="268" t="s">
        <v>234</v>
      </c>
      <c r="B20" s="269" t="s">
        <v>225</v>
      </c>
      <c r="C20" s="251">
        <v>42000000000</v>
      </c>
      <c r="D20" s="251">
        <v>42000000000</v>
      </c>
      <c r="E20" s="251">
        <f t="shared" si="1"/>
        <v>43480698622</v>
      </c>
      <c r="F20" s="251">
        <f>'[4]Văn phòng tỉnh'!F20+'[4]TP Bắc Giang '!F20+'[4]Việt Yên '!F20+'[4]Hiệp Hòa '!F20+'[4]Yên Dũng R'!F20+'[4]Lạng Giang R'!F20+'[4]Tân Yên '!F20+'[4]Yên Thế '!F20+'[4]Lục Nam '!F20+'[4]Lục Ngạn  '!F20+'[4]Sơn Động (R)'!F20</f>
        <v>0</v>
      </c>
      <c r="G20" s="251">
        <f t="shared" si="2"/>
        <v>43480698622</v>
      </c>
      <c r="H20" s="251">
        <f>'[4]Văn phòng tỉnh'!H20+'[4]TP Bắc Giang '!H20+'[4]Việt Yên '!H20+'[4]Hiệp Hòa '!H20+'[4]Yên Dũng R'!H20+'[4]Lạng Giang R'!H20+'[4]Tân Yên '!H20+'[4]Yên Thế '!H20+'[4]Lục Nam '!H20+'[4]Lục Ngạn  '!H20+'[4]Sơn Động (R)'!H20</f>
        <v>43480698622</v>
      </c>
      <c r="I20" s="251">
        <f>'[4]Văn phòng tỉnh'!I20+'[4]TP Bắc Giang '!I20+'[4]Việt Yên '!I20+'[4]Hiệp Hòa '!I20+'[4]Yên Dũng R'!I20+'[4]Lạng Giang R'!I20+'[4]Tân Yên '!I20+'[4]Yên Thế '!I20+'[4]Lục Nam '!I20+'[4]Lục Ngạn  '!I20+'[4]Sơn Động (R)'!I20</f>
        <v>0</v>
      </c>
      <c r="J20" s="251">
        <f>'[4]Văn phòng tỉnh'!J20+'[4]TP Bắc Giang '!J20+'[4]Việt Yên '!J20+'[4]Hiệp Hòa '!J20+'[4]Yên Dũng R'!J20+'[4]Lạng Giang R'!J20+'[4]Tân Yên '!J20+'[4]Yên Thế '!J20+'[4]Lục Nam '!J20+'[4]Lục Ngạn  '!J20+'[4]Sơn Động (R)'!J20</f>
        <v>0</v>
      </c>
      <c r="K20" s="253">
        <f t="shared" si="3"/>
        <v>103.52547290952381</v>
      </c>
      <c r="L20" s="254">
        <f t="shared" si="4"/>
        <v>103.52547290952381</v>
      </c>
      <c r="N20" s="219"/>
      <c r="O20" s="219"/>
    </row>
    <row r="21" spans="1:15" ht="21" customHeight="1">
      <c r="A21" s="268" t="s">
        <v>235</v>
      </c>
      <c r="B21" s="269" t="s">
        <v>227</v>
      </c>
      <c r="C21" s="251">
        <v>23000000000</v>
      </c>
      <c r="D21" s="251">
        <v>23000000000</v>
      </c>
      <c r="E21" s="251">
        <f t="shared" si="1"/>
        <v>46382199172</v>
      </c>
      <c r="F21" s="251">
        <f>'[4]Văn phòng tỉnh'!F21+'[4]TP Bắc Giang '!F21+'[4]Việt Yên '!F21+'[4]Hiệp Hòa '!F21+'[4]Yên Dũng R'!F21+'[4]Lạng Giang R'!F21+'[4]Tân Yên '!F21+'[4]Yên Thế '!F21+'[4]Lục Nam '!F21+'[4]Lục Ngạn  '!F21+'[4]Sơn Động (R)'!F21</f>
        <v>0</v>
      </c>
      <c r="G21" s="251">
        <f t="shared" si="2"/>
        <v>46382199172</v>
      </c>
      <c r="H21" s="251">
        <f>'[4]Văn phòng tỉnh'!H21+'[4]TP Bắc Giang '!H21+'[4]Việt Yên '!H21+'[4]Hiệp Hòa '!H21+'[4]Yên Dũng R'!H21+'[4]Lạng Giang R'!H21+'[4]Tân Yên '!H21+'[4]Yên Thế '!H21+'[4]Lục Nam '!H21+'[4]Lục Ngạn  '!H21+'[4]Sơn Động (R)'!H21</f>
        <v>46382199172</v>
      </c>
      <c r="I21" s="251">
        <f>'[4]Văn phòng tỉnh'!I21+'[4]TP Bắc Giang '!I21+'[4]Việt Yên '!I21+'[4]Hiệp Hòa '!I21+'[4]Yên Dũng R'!I21+'[4]Lạng Giang R'!I21+'[4]Tân Yên '!I21+'[4]Yên Thế '!I21+'[4]Lục Nam '!I21+'[4]Lục Ngạn  '!I21+'[4]Sơn Động (R)'!I21</f>
        <v>0</v>
      </c>
      <c r="J21" s="251">
        <f>'[4]Văn phòng tỉnh'!J21+'[4]TP Bắc Giang '!J21+'[4]Việt Yên '!J21+'[4]Hiệp Hòa '!J21+'[4]Yên Dũng R'!J21+'[4]Lạng Giang R'!J21+'[4]Tân Yên '!J21+'[4]Yên Thế '!J21+'[4]Lục Nam '!J21+'[4]Lục Ngạn  '!J21+'[4]Sơn Động (R)'!J21</f>
        <v>0</v>
      </c>
      <c r="K21" s="253">
        <f t="shared" si="3"/>
        <v>201.66173553043478</v>
      </c>
      <c r="L21" s="254">
        <f t="shared" si="4"/>
        <v>201.66173553043478</v>
      </c>
      <c r="N21" s="219"/>
      <c r="O21" s="219"/>
    </row>
    <row r="22" spans="1:15" ht="21" customHeight="1">
      <c r="A22" s="268" t="s">
        <v>236</v>
      </c>
      <c r="B22" s="269" t="s">
        <v>229</v>
      </c>
      <c r="C22" s="251">
        <v>5000000000</v>
      </c>
      <c r="D22" s="251">
        <v>5000000000</v>
      </c>
      <c r="E22" s="251">
        <f t="shared" si="1"/>
        <v>3044197968</v>
      </c>
      <c r="F22" s="251">
        <f>'[4]Văn phòng tỉnh'!F22+'[4]TP Bắc Giang '!F22+'[4]Việt Yên '!F22+'[4]Hiệp Hòa '!F22+'[4]Yên Dũng R'!F22+'[4]Lạng Giang R'!F22+'[4]Tân Yên '!F22+'[4]Yên Thế '!F22+'[4]Lục Nam '!F22+'[4]Lục Ngạn  '!F22+'[4]Sơn Động (R)'!F22</f>
        <v>0</v>
      </c>
      <c r="G22" s="251">
        <f t="shared" si="2"/>
        <v>3044197968</v>
      </c>
      <c r="H22" s="251">
        <f>'[4]Văn phòng tỉnh'!H22+'[4]TP Bắc Giang '!H22+'[4]Việt Yên '!H22+'[4]Hiệp Hòa '!H22+'[4]Yên Dũng R'!H22+'[4]Lạng Giang R'!H22+'[4]Tân Yên '!H22+'[4]Yên Thế '!H22+'[4]Lục Nam '!H22+'[4]Lục Ngạn  '!H22+'[4]Sơn Động (R)'!H22</f>
        <v>3044197968</v>
      </c>
      <c r="I22" s="251">
        <f>'[4]Văn phòng tỉnh'!I22+'[4]TP Bắc Giang '!I22+'[4]Việt Yên '!I22+'[4]Hiệp Hòa '!I22+'[4]Yên Dũng R'!I22+'[4]Lạng Giang R'!I22+'[4]Tân Yên '!I22+'[4]Yên Thế '!I22+'[4]Lục Nam '!I22+'[4]Lục Ngạn  '!I22+'[4]Sơn Động (R)'!I22</f>
        <v>0</v>
      </c>
      <c r="J22" s="251">
        <f>'[4]Văn phòng tỉnh'!J22+'[4]TP Bắc Giang '!J22+'[4]Việt Yên '!J22+'[4]Hiệp Hòa '!J22+'[4]Yên Dũng R'!J22+'[4]Lạng Giang R'!J22+'[4]Tân Yên '!J22+'[4]Yên Thế '!J22+'[4]Lục Nam '!J22+'[4]Lục Ngạn  '!J22+'[4]Sơn Động (R)'!J22</f>
        <v>0</v>
      </c>
      <c r="K22" s="253">
        <f t="shared" si="3"/>
        <v>60.88395935999999</v>
      </c>
      <c r="L22" s="254"/>
      <c r="N22" s="219"/>
      <c r="O22" s="219"/>
    </row>
    <row r="23" spans="1:15" ht="21" customHeight="1">
      <c r="A23" s="268" t="s">
        <v>237</v>
      </c>
      <c r="B23" s="269" t="s">
        <v>231</v>
      </c>
      <c r="C23" s="251">
        <v>5000000000</v>
      </c>
      <c r="D23" s="251">
        <v>5000000000</v>
      </c>
      <c r="E23" s="251">
        <f t="shared" si="1"/>
        <v>9075753175</v>
      </c>
      <c r="F23" s="251">
        <f>'[4]Văn phòng tỉnh'!F23+'[4]TP Bắc Giang '!F23+'[4]Việt Yên '!F23+'[4]Hiệp Hòa '!F23+'[4]Yên Dũng R'!F23+'[4]Lạng Giang R'!F23+'[4]Tân Yên '!F23+'[4]Yên Thế '!F23+'[4]Lục Nam '!F23+'[4]Lục Ngạn  '!F23+'[4]Sơn Động (R)'!F23</f>
        <v>0</v>
      </c>
      <c r="G23" s="251">
        <f t="shared" si="2"/>
        <v>9075753175</v>
      </c>
      <c r="H23" s="251">
        <f>'[4]Văn phòng tỉnh'!H23+'[4]TP Bắc Giang '!H23+'[4]Việt Yên '!H23+'[4]Hiệp Hòa '!H23+'[4]Yên Dũng R'!H23+'[4]Lạng Giang R'!H23+'[4]Tân Yên '!H23+'[4]Yên Thế '!H23+'[4]Lục Nam '!H23+'[4]Lục Ngạn  '!H23+'[4]Sơn Động (R)'!H23</f>
        <v>9075753175</v>
      </c>
      <c r="I23" s="251">
        <f>'[4]Văn phòng tỉnh'!I23+'[4]TP Bắc Giang '!I23+'[4]Việt Yên '!I23+'[4]Hiệp Hòa '!I23+'[4]Yên Dũng R'!I23+'[4]Lạng Giang R'!I23+'[4]Tân Yên '!I23+'[4]Yên Thế '!I23+'[4]Lục Nam '!I23+'[4]Lục Ngạn  '!I23+'[4]Sơn Động (R)'!I23</f>
        <v>0</v>
      </c>
      <c r="J23" s="251">
        <f>'[4]Văn phòng tỉnh'!J23+'[4]TP Bắc Giang '!J23+'[4]Việt Yên '!J23+'[4]Hiệp Hòa '!J23+'[4]Yên Dũng R'!J23+'[4]Lạng Giang R'!J23+'[4]Tân Yên '!J23+'[4]Yên Thế '!J23+'[4]Lục Nam '!J23+'[4]Lục Ngạn  '!J23+'[4]Sơn Động (R)'!J23</f>
        <v>0</v>
      </c>
      <c r="K23" s="253">
        <f t="shared" si="3"/>
        <v>181.5150635</v>
      </c>
      <c r="L23" s="254">
        <f t="shared" si="4"/>
        <v>181.5150635</v>
      </c>
      <c r="N23" s="219"/>
      <c r="O23" s="219"/>
    </row>
    <row r="24" spans="1:15" s="266" customFormat="1" ht="21" customHeight="1">
      <c r="A24" s="262" t="s">
        <v>238</v>
      </c>
      <c r="B24" s="263" t="s">
        <v>239</v>
      </c>
      <c r="C24" s="252">
        <f>SUM(C25:C29)</f>
        <v>965000000000</v>
      </c>
      <c r="D24" s="252">
        <f>SUM(D25:D29)</f>
        <v>965000000000</v>
      </c>
      <c r="E24" s="252">
        <f t="shared" si="1"/>
        <v>1553694083419</v>
      </c>
      <c r="F24" s="252">
        <f>SUM(F25:F29)</f>
        <v>0</v>
      </c>
      <c r="G24" s="252">
        <f t="shared" si="2"/>
        <v>1553694083419</v>
      </c>
      <c r="H24" s="252">
        <f>SUM(H25:H29)</f>
        <v>1553694083419</v>
      </c>
      <c r="I24" s="252">
        <f>SUM(I25:I29)</f>
        <v>0</v>
      </c>
      <c r="J24" s="252">
        <f>SUM(J25:J29)</f>
        <v>0</v>
      </c>
      <c r="K24" s="264">
        <f t="shared" si="3"/>
        <v>161.0045682299482</v>
      </c>
      <c r="L24" s="265">
        <f t="shared" si="4"/>
        <v>161.0045682299482</v>
      </c>
      <c r="N24" s="267"/>
      <c r="O24" s="267"/>
    </row>
    <row r="25" spans="1:15" ht="21" customHeight="1">
      <c r="A25" s="268" t="s">
        <v>240</v>
      </c>
      <c r="B25" s="269" t="s">
        <v>225</v>
      </c>
      <c r="C25" s="251">
        <v>200000000000</v>
      </c>
      <c r="D25" s="251">
        <v>200000000000</v>
      </c>
      <c r="E25" s="251">
        <f t="shared" si="1"/>
        <v>234099559544</v>
      </c>
      <c r="F25" s="251">
        <f>'[4]Văn phòng tỉnh'!F25+'[4]TP Bắc Giang '!F25+'[4]Việt Yên '!F25+'[4]Hiệp Hòa '!F25+'[4]Yên Dũng R'!F25+'[4]Lạng Giang R'!F25+'[4]Tân Yên '!F25+'[4]Yên Thế '!F25+'[4]Lục Nam '!F25+'[4]Lục Ngạn  '!F25+'[4]Sơn Động (R)'!F25</f>
        <v>0</v>
      </c>
      <c r="G25" s="251">
        <f t="shared" si="2"/>
        <v>234099559544</v>
      </c>
      <c r="H25" s="251">
        <f>'[4]Văn phòng tỉnh'!H25+'[4]TP Bắc Giang '!H25+'[4]Việt Yên '!H25+'[4]Hiệp Hòa '!H25+'[4]Yên Dũng R'!H25+'[4]Lạng Giang R'!H25+'[4]Tân Yên '!H25+'[4]Yên Thế '!H25+'[4]Lục Nam '!H25+'[4]Lục Ngạn  '!H25+'[4]Sơn Động (R)'!H25</f>
        <v>234099559544</v>
      </c>
      <c r="I25" s="251">
        <f>'[4]Văn phòng tỉnh'!I25+'[4]TP Bắc Giang '!I25+'[4]Việt Yên '!I25+'[4]Hiệp Hòa '!I25+'[4]Yên Dũng R'!I25+'[4]Lạng Giang R'!I25+'[4]Tân Yên '!I25+'[4]Yên Thế '!I25+'[4]Lục Nam '!I25+'[4]Lục Ngạn  '!I25+'[4]Sơn Động (R)'!I25</f>
        <v>0</v>
      </c>
      <c r="J25" s="251">
        <f>'[4]Văn phòng tỉnh'!J25+'[4]TP Bắc Giang '!J25+'[4]Việt Yên '!J25+'[4]Hiệp Hòa '!J25+'[4]Yên Dũng R'!J25+'[4]Lạng Giang R'!J25+'[4]Tân Yên '!J25+'[4]Yên Thế '!J25+'[4]Lục Nam '!J25+'[4]Lục Ngạn  '!J25+'[4]Sơn Động (R)'!J25</f>
        <v>0</v>
      </c>
      <c r="K25" s="253">
        <f t="shared" si="3"/>
        <v>117.049779772</v>
      </c>
      <c r="L25" s="254">
        <f t="shared" si="4"/>
        <v>117.049779772</v>
      </c>
      <c r="N25" s="219"/>
      <c r="O25" s="219"/>
    </row>
    <row r="26" spans="1:15" ht="21" customHeight="1">
      <c r="A26" s="270" t="s">
        <v>241</v>
      </c>
      <c r="B26" s="269" t="s">
        <v>227</v>
      </c>
      <c r="C26" s="251">
        <v>764500000000</v>
      </c>
      <c r="D26" s="251">
        <v>764500000000</v>
      </c>
      <c r="E26" s="251">
        <f t="shared" si="1"/>
        <v>1313454109775</v>
      </c>
      <c r="F26" s="251">
        <f>'[4]Văn phòng tỉnh'!F26+'[4]TP Bắc Giang '!F26+'[4]Việt Yên '!F26+'[4]Hiệp Hòa '!F26+'[4]Yên Dũng R'!F26+'[4]Lạng Giang R'!F26+'[4]Tân Yên '!F26+'[4]Yên Thế '!F26+'[4]Lục Nam '!F26+'[4]Lục Ngạn  '!F26+'[4]Sơn Động (R)'!F26</f>
        <v>0</v>
      </c>
      <c r="G26" s="251">
        <f t="shared" si="2"/>
        <v>1313454109775</v>
      </c>
      <c r="H26" s="251">
        <f>'[4]Văn phòng tỉnh'!H26+'[4]TP Bắc Giang '!H26+'[4]Việt Yên '!H26+'[4]Hiệp Hòa '!H26+'[4]Yên Dũng R'!H26+'[4]Lạng Giang R'!H26+'[4]Tân Yên '!H26+'[4]Yên Thế '!H26+'[4]Lục Nam '!H26+'[4]Lục Ngạn  '!H26+'[4]Sơn Động (R)'!H26</f>
        <v>1313454109775</v>
      </c>
      <c r="I26" s="251">
        <f>'[4]Văn phòng tỉnh'!I26+'[4]TP Bắc Giang '!I26+'[4]Việt Yên '!I26+'[4]Hiệp Hòa '!I26+'[4]Yên Dũng R'!I26+'[4]Lạng Giang R'!I26+'[4]Tân Yên '!I26+'[4]Yên Thế '!I26+'[4]Lục Nam '!I26+'[4]Lục Ngạn  '!I26+'[4]Sơn Động (R)'!I26</f>
        <v>0</v>
      </c>
      <c r="J26" s="251">
        <f>'[4]Văn phòng tỉnh'!J26+'[4]TP Bắc Giang '!J26+'[4]Việt Yên '!J26+'[4]Hiệp Hòa '!J26+'[4]Yên Dũng R'!J26+'[4]Lạng Giang R'!J26+'[4]Tân Yên '!J26+'[4]Yên Thế '!J26+'[4]Lục Nam '!J26+'[4]Lục Ngạn  '!J26+'[4]Sơn Động (R)'!J26</f>
        <v>0</v>
      </c>
      <c r="K26" s="253">
        <f t="shared" si="3"/>
        <v>171.8056389502943</v>
      </c>
      <c r="L26" s="254">
        <f t="shared" si="4"/>
        <v>171.8056389502943</v>
      </c>
      <c r="N26" s="219"/>
      <c r="O26" s="219"/>
    </row>
    <row r="27" spans="1:15" ht="21" customHeight="1">
      <c r="A27" s="270" t="s">
        <v>242</v>
      </c>
      <c r="B27" s="269" t="s">
        <v>229</v>
      </c>
      <c r="C27" s="251"/>
      <c r="D27" s="251"/>
      <c r="E27" s="251">
        <f t="shared" si="1"/>
        <v>0</v>
      </c>
      <c r="F27" s="251">
        <f>'[4]Văn phòng tỉnh'!F27+'[4]TP Bắc Giang '!F27+'[4]Việt Yên '!F27+'[4]Hiệp Hòa '!F27+'[4]Yên Dũng R'!F27+'[4]Lạng Giang R'!F27+'[4]Tân Yên '!F27+'[4]Yên Thế '!F27+'[4]Lục Nam '!F27+'[4]Lục Ngạn  '!F27+'[4]Sơn Động (R)'!F27</f>
        <v>0</v>
      </c>
      <c r="G27" s="251">
        <f t="shared" si="2"/>
        <v>0</v>
      </c>
      <c r="H27" s="251">
        <f>'[4]Văn phòng tỉnh'!H27+'[4]TP Bắc Giang '!H27+'[4]Việt Yên '!H27+'[4]Hiệp Hòa '!H27+'[4]Yên Dũng R'!H27+'[4]Lạng Giang R'!H27+'[4]Tân Yên '!H27+'[4]Yên Thế '!H27+'[4]Lục Nam '!H27+'[4]Lục Ngạn  '!H27+'[4]Sơn Động (R)'!H27</f>
        <v>0</v>
      </c>
      <c r="I27" s="251">
        <f>'[4]Văn phòng tỉnh'!I27+'[4]TP Bắc Giang '!I27+'[4]Việt Yên '!I27+'[4]Hiệp Hòa '!I27+'[4]Yên Dũng R'!I27+'[4]Lạng Giang R'!I27+'[4]Tân Yên '!I27+'[4]Yên Thế '!I27+'[4]Lục Nam '!I27+'[4]Lục Ngạn  '!I27+'[4]Sơn Động (R)'!I27</f>
        <v>0</v>
      </c>
      <c r="J27" s="251">
        <f>'[4]Văn phòng tỉnh'!J27+'[4]TP Bắc Giang '!J27+'[4]Việt Yên '!J27+'[4]Hiệp Hòa '!J27+'[4]Yên Dũng R'!J27+'[4]Lạng Giang R'!J27+'[4]Tân Yên '!J27+'[4]Yên Thế '!J27+'[4]Lục Nam '!J27+'[4]Lục Ngạn  '!J27+'[4]Sơn Động (R)'!J27</f>
        <v>0</v>
      </c>
      <c r="K27" s="253"/>
      <c r="L27" s="254"/>
      <c r="N27" s="219"/>
      <c r="O27" s="219"/>
    </row>
    <row r="28" spans="1:15" ht="21" customHeight="1">
      <c r="A28" s="270" t="s">
        <v>243</v>
      </c>
      <c r="B28" s="269" t="s">
        <v>231</v>
      </c>
      <c r="C28" s="251">
        <v>500000000</v>
      </c>
      <c r="D28" s="251">
        <v>500000000</v>
      </c>
      <c r="E28" s="251">
        <f t="shared" si="1"/>
        <v>684081835</v>
      </c>
      <c r="F28" s="251">
        <f>'[4]Văn phòng tỉnh'!F28+'[4]TP Bắc Giang '!F28+'[4]Việt Yên '!F28+'[4]Hiệp Hòa '!F28+'[4]Yên Dũng R'!F28+'[4]Lạng Giang R'!F28+'[4]Tân Yên '!F28+'[4]Yên Thế '!F28+'[4]Lục Nam '!F28+'[4]Lục Ngạn  '!F28+'[4]Sơn Động (R)'!F28</f>
        <v>0</v>
      </c>
      <c r="G28" s="251">
        <f t="shared" si="2"/>
        <v>684081835</v>
      </c>
      <c r="H28" s="251">
        <f>'[4]Văn phòng tỉnh'!H28+'[4]TP Bắc Giang '!H28+'[4]Việt Yên '!H28+'[4]Hiệp Hòa '!H28+'[4]Yên Dũng R'!H28+'[4]Lạng Giang R'!H28+'[4]Tân Yên '!H28+'[4]Yên Thế '!H28+'[4]Lục Nam '!H28+'[4]Lục Ngạn  '!H28+'[4]Sơn Động (R)'!H28</f>
        <v>684081835</v>
      </c>
      <c r="I28" s="251">
        <f>'[4]Văn phòng tỉnh'!I28+'[4]TP Bắc Giang '!I28+'[4]Việt Yên '!I28+'[4]Hiệp Hòa '!I28+'[4]Yên Dũng R'!I28+'[4]Lạng Giang R'!I28+'[4]Tân Yên '!I28+'[4]Yên Thế '!I28+'[4]Lục Nam '!I28+'[4]Lục Ngạn  '!I28+'[4]Sơn Động (R)'!I28</f>
        <v>0</v>
      </c>
      <c r="J28" s="251">
        <f>'[4]Văn phòng tỉnh'!J28+'[4]TP Bắc Giang '!J28+'[4]Việt Yên '!J28+'[4]Hiệp Hòa '!J28+'[4]Yên Dũng R'!J28+'[4]Lạng Giang R'!J28+'[4]Tân Yên '!J28+'[4]Yên Thế '!J28+'[4]Lục Nam '!J28+'[4]Lục Ngạn  '!J28+'[4]Sơn Động (R)'!J28</f>
        <v>0</v>
      </c>
      <c r="K28" s="253">
        <f t="shared" si="3"/>
        <v>136.81636699999999</v>
      </c>
      <c r="L28" s="254">
        <f t="shared" si="4"/>
        <v>136.81636699999999</v>
      </c>
      <c r="N28" s="219"/>
      <c r="O28" s="219"/>
    </row>
    <row r="29" spans="1:12" ht="21" customHeight="1">
      <c r="A29" s="268" t="s">
        <v>244</v>
      </c>
      <c r="B29" s="269" t="s">
        <v>245</v>
      </c>
      <c r="C29" s="251"/>
      <c r="D29" s="251"/>
      <c r="E29" s="251">
        <f t="shared" si="1"/>
        <v>5456332265</v>
      </c>
      <c r="F29" s="251">
        <f>'[4]Văn phòng tỉnh'!F29+'[4]TP Bắc Giang '!F29+'[4]Việt Yên '!F29+'[4]Hiệp Hòa '!F29+'[4]Yên Dũng R'!F29+'[4]Lạng Giang R'!F29+'[4]Tân Yên '!F29+'[4]Yên Thế '!F29+'[4]Lục Nam '!F29+'[4]Lục Ngạn  '!F29+'[4]Sơn Động (R)'!F29</f>
        <v>0</v>
      </c>
      <c r="G29" s="251">
        <f t="shared" si="2"/>
        <v>5456332265</v>
      </c>
      <c r="H29" s="251">
        <f>'[4]Văn phòng tỉnh'!H29+'[4]TP Bắc Giang '!H29+'[4]Việt Yên '!H29+'[4]Hiệp Hòa '!H29+'[4]Yên Dũng R'!H29+'[4]Lạng Giang R'!H29+'[4]Tân Yên '!H29+'[4]Yên Thế '!H29+'[4]Lục Nam '!H29+'[4]Lục Ngạn  '!H29+'[4]Sơn Động (R)'!H29</f>
        <v>5456332265</v>
      </c>
      <c r="I29" s="251">
        <f>'[4]Văn phòng tỉnh'!I29+'[4]TP Bắc Giang '!I29+'[4]Việt Yên '!I29+'[4]Hiệp Hòa '!I29+'[4]Yên Dũng R'!I29+'[4]Lạng Giang R'!I29+'[4]Tân Yên '!I29+'[4]Yên Thế '!I29+'[4]Lục Nam '!I29+'[4]Lục Ngạn  '!I29+'[4]Sơn Động (R)'!I29</f>
        <v>0</v>
      </c>
      <c r="J29" s="251">
        <f>'[4]Văn phòng tỉnh'!J29+'[4]TP Bắc Giang '!J29+'[4]Việt Yên '!J29+'[4]Hiệp Hòa '!J29+'[4]Yên Dũng R'!J29+'[4]Lạng Giang R'!J29+'[4]Tân Yên '!J29+'[4]Yên Thế '!J29+'[4]Lục Nam '!J29+'[4]Lục Ngạn  '!J29+'[4]Sơn Động (R)'!J29</f>
        <v>0</v>
      </c>
      <c r="K29" s="253"/>
      <c r="L29" s="254"/>
    </row>
    <row r="30" spans="1:14" s="266" customFormat="1" ht="21" customHeight="1">
      <c r="A30" s="262" t="s">
        <v>246</v>
      </c>
      <c r="B30" s="263" t="s">
        <v>247</v>
      </c>
      <c r="C30" s="252">
        <f>SUM(C31:C34)</f>
        <v>1060000000000</v>
      </c>
      <c r="D30" s="252">
        <f>SUM(D31:D34)</f>
        <v>1060000000000</v>
      </c>
      <c r="E30" s="252">
        <f t="shared" si="1"/>
        <v>1484910173633</v>
      </c>
      <c r="F30" s="252">
        <f>SUM(F31:F34)</f>
        <v>69364474</v>
      </c>
      <c r="G30" s="252">
        <f t="shared" si="2"/>
        <v>1484840809159</v>
      </c>
      <c r="H30" s="252">
        <f>SUM(H31:H34)</f>
        <v>2860547638</v>
      </c>
      <c r="I30" s="252">
        <f>SUM(I31:I34)</f>
        <v>1433520612466</v>
      </c>
      <c r="J30" s="252">
        <f>SUM(J31:J34)</f>
        <v>48459649055</v>
      </c>
      <c r="K30" s="264">
        <f t="shared" si="3"/>
        <v>140.08586543707546</v>
      </c>
      <c r="L30" s="265">
        <f t="shared" si="4"/>
        <v>140.08586543707546</v>
      </c>
      <c r="N30" s="272"/>
    </row>
    <row r="31" spans="1:12" ht="21" customHeight="1">
      <c r="A31" s="268" t="s">
        <v>248</v>
      </c>
      <c r="B31" s="269" t="s">
        <v>225</v>
      </c>
      <c r="C31" s="251">
        <v>807000000000</v>
      </c>
      <c r="D31" s="251">
        <v>807000000000</v>
      </c>
      <c r="E31" s="251">
        <f t="shared" si="1"/>
        <v>961335084568</v>
      </c>
      <c r="F31" s="251">
        <f>F36+F41</f>
        <v>0</v>
      </c>
      <c r="G31" s="251">
        <f t="shared" si="2"/>
        <v>961335084568</v>
      </c>
      <c r="H31" s="251">
        <f aca="true" t="shared" si="5" ref="H31:J34">H36+H41</f>
        <v>2291501230</v>
      </c>
      <c r="I31" s="251">
        <f t="shared" si="5"/>
        <v>910583934283</v>
      </c>
      <c r="J31" s="251">
        <f t="shared" si="5"/>
        <v>48459649055</v>
      </c>
      <c r="K31" s="253">
        <f t="shared" si="3"/>
        <v>119.1245457952912</v>
      </c>
      <c r="L31" s="254">
        <f t="shared" si="4"/>
        <v>119.1245457952912</v>
      </c>
    </row>
    <row r="32" spans="1:12" ht="21" customHeight="1">
      <c r="A32" s="268" t="s">
        <v>249</v>
      </c>
      <c r="B32" s="269" t="s">
        <v>227</v>
      </c>
      <c r="C32" s="251">
        <v>215000000000</v>
      </c>
      <c r="D32" s="251">
        <v>215000000000</v>
      </c>
      <c r="E32" s="251">
        <f t="shared" si="1"/>
        <v>487932465753</v>
      </c>
      <c r="F32" s="251">
        <f>F37+F42</f>
        <v>0</v>
      </c>
      <c r="G32" s="251">
        <f t="shared" si="2"/>
        <v>487932465753</v>
      </c>
      <c r="H32" s="251">
        <f t="shared" si="5"/>
        <v>31005868</v>
      </c>
      <c r="I32" s="251">
        <f t="shared" si="5"/>
        <v>487901459885</v>
      </c>
      <c r="J32" s="251">
        <f t="shared" si="5"/>
        <v>0</v>
      </c>
      <c r="K32" s="253">
        <f t="shared" si="3"/>
        <v>226.9453329083721</v>
      </c>
      <c r="L32" s="254">
        <f t="shared" si="4"/>
        <v>226.9453329083721</v>
      </c>
    </row>
    <row r="33" spans="1:12" ht="21" customHeight="1">
      <c r="A33" s="268" t="s">
        <v>250</v>
      </c>
      <c r="B33" s="269" t="s">
        <v>229</v>
      </c>
      <c r="C33" s="251">
        <v>11500000000</v>
      </c>
      <c r="D33" s="251">
        <v>11500000000</v>
      </c>
      <c r="E33" s="251">
        <f t="shared" si="1"/>
        <v>8607578886</v>
      </c>
      <c r="F33" s="251">
        <f>F38+F43</f>
        <v>69364474</v>
      </c>
      <c r="G33" s="251">
        <f t="shared" si="2"/>
        <v>8538214412</v>
      </c>
      <c r="H33" s="251">
        <f t="shared" si="5"/>
        <v>0</v>
      </c>
      <c r="I33" s="251">
        <f t="shared" si="5"/>
        <v>8538214412</v>
      </c>
      <c r="J33" s="251">
        <f t="shared" si="5"/>
        <v>0</v>
      </c>
      <c r="K33" s="253">
        <f t="shared" si="3"/>
        <v>74.84851205217392</v>
      </c>
      <c r="L33" s="254">
        <f t="shared" si="4"/>
        <v>74.84851205217392</v>
      </c>
    </row>
    <row r="34" spans="1:12" ht="19.5" customHeight="1">
      <c r="A34" s="268" t="s">
        <v>251</v>
      </c>
      <c r="B34" s="269" t="s">
        <v>231</v>
      </c>
      <c r="C34" s="251">
        <v>26500000000</v>
      </c>
      <c r="D34" s="251">
        <v>26500000000</v>
      </c>
      <c r="E34" s="251">
        <f t="shared" si="1"/>
        <v>27035044426</v>
      </c>
      <c r="F34" s="251">
        <f>F39+F44</f>
        <v>0</v>
      </c>
      <c r="G34" s="251">
        <f t="shared" si="2"/>
        <v>27035044426</v>
      </c>
      <c r="H34" s="251">
        <f t="shared" si="5"/>
        <v>538040540</v>
      </c>
      <c r="I34" s="251">
        <f t="shared" si="5"/>
        <v>26497003886</v>
      </c>
      <c r="J34" s="251">
        <f t="shared" si="5"/>
        <v>0</v>
      </c>
      <c r="K34" s="253">
        <f t="shared" si="3"/>
        <v>102.01903556981131</v>
      </c>
      <c r="L34" s="254">
        <f t="shared" si="4"/>
        <v>102.01903556981131</v>
      </c>
    </row>
    <row r="35" spans="1:14" s="278" customFormat="1" ht="21" customHeight="1">
      <c r="A35" s="273" t="s">
        <v>62</v>
      </c>
      <c r="B35" s="274" t="s">
        <v>252</v>
      </c>
      <c r="C35" s="252">
        <f>'[4]Văn phòng tỉnh'!C35+'[4]TP Bắc Giang '!C35+'[4]Việt Yên '!C35+'[4]Hiệp Hòa '!C35+'[4]Yên Dũng R'!C35+'[4]Lạng Giang R'!C35+'[4]Tân Yên '!C35+'[4]Yên Thế '!C35+'[4]Lục Nam '!C35+'[4]Lục Ngạn  '!C35+'[4]Sơn Động (R)'!C35</f>
        <v>0</v>
      </c>
      <c r="D35" s="252">
        <f>'[4]Văn phòng tỉnh'!D35+'[4]TP Bắc Giang '!D35+'[4]Việt Yên '!D35+'[4]Hiệp Hòa '!D35+'[4]Yên Dũng R'!D35+'[4]Lạng Giang R'!D35+'[4]Tân Yên '!D35+'[4]Yên Thế '!D35+'[4]Lục Nam '!D35+'[4]Lục Ngạn  '!D35+'[4]Sơn Động (R)'!D35</f>
        <v>0</v>
      </c>
      <c r="E35" s="275">
        <f t="shared" si="1"/>
        <v>1484910173633</v>
      </c>
      <c r="F35" s="275">
        <f>SUM(F36:F39)</f>
        <v>69364474</v>
      </c>
      <c r="G35" s="275">
        <f t="shared" si="2"/>
        <v>1484840809159</v>
      </c>
      <c r="H35" s="275">
        <f>SUM(H36:H39)</f>
        <v>2860547638</v>
      </c>
      <c r="I35" s="275">
        <f>SUM(I36:I39)</f>
        <v>1433520612466</v>
      </c>
      <c r="J35" s="275">
        <f>SUM(J36:J39)</f>
        <v>48459649055</v>
      </c>
      <c r="K35" s="276"/>
      <c r="L35" s="277"/>
      <c r="N35" s="279"/>
    </row>
    <row r="36" spans="1:12" ht="21" customHeight="1">
      <c r="A36" s="268" t="s">
        <v>253</v>
      </c>
      <c r="B36" s="269" t="s">
        <v>225</v>
      </c>
      <c r="C36" s="252">
        <f>'[4]Văn phòng tỉnh'!C36+'[4]TP Bắc Giang '!C36+'[4]Việt Yên '!C36+'[4]Hiệp Hòa '!C36+'[4]Yên Dũng R'!C36+'[4]Lạng Giang R'!C36+'[4]Tân Yên '!C36+'[4]Yên Thế '!C36+'[4]Lục Nam '!C36+'[4]Lục Ngạn  '!C36+'[4]Sơn Động (R)'!C36</f>
        <v>0</v>
      </c>
      <c r="D36" s="252">
        <f>'[4]Văn phòng tỉnh'!D36+'[4]TP Bắc Giang '!D36+'[4]Việt Yên '!D36+'[4]Hiệp Hòa '!D36+'[4]Yên Dũng R'!D36+'[4]Lạng Giang R'!D36+'[4]Tân Yên '!D36+'[4]Yên Thế '!D36+'[4]Lục Nam '!D36+'[4]Lục Ngạn  '!D36+'[4]Sơn Động (R)'!D36</f>
        <v>0</v>
      </c>
      <c r="E36" s="251">
        <f t="shared" si="1"/>
        <v>961335084568</v>
      </c>
      <c r="F36" s="251">
        <f>'[4]Văn phòng tỉnh'!F36+'[4]TP Bắc Giang '!F36+'[4]Việt Yên '!F36+'[4]Hiệp Hòa '!F36+'[4]Yên Dũng R'!F36+'[4]Lạng Giang R'!F36+'[4]Tân Yên '!F36+'[4]Yên Thế '!F36+'[4]Lục Nam '!F36+'[4]Lục Ngạn  '!F36+'[4]Sơn Động (R)'!F36</f>
        <v>0</v>
      </c>
      <c r="G36" s="251">
        <f t="shared" si="2"/>
        <v>961335084568</v>
      </c>
      <c r="H36" s="251">
        <f>'[4]Văn phòng tỉnh'!H36+'[4]TP Bắc Giang '!H36+'[4]Việt Yên '!H36+'[4]Hiệp Hòa '!H36+'[4]Yên Dũng R'!H36+'[4]Lạng Giang R'!H36+'[4]Tân Yên '!H36+'[4]Yên Thế '!H36+'[4]Lục Nam '!H36+'[4]Lục Ngạn  '!H36+'[4]Sơn Động (R)'!H36</f>
        <v>2291501230</v>
      </c>
      <c r="I36" s="251">
        <f>'[4]Văn phòng tỉnh'!I36+'[4]TP Bắc Giang '!I36+'[4]Việt Yên '!I36+'[4]Hiệp Hòa '!I36+'[4]Yên Dũng R'!I36+'[4]Lạng Giang R'!I36+'[4]Tân Yên '!I36+'[4]Yên Thế '!I36+'[4]Lục Nam '!I36+'[4]Lục Ngạn  '!I36+'[4]Sơn Động (R)'!I36</f>
        <v>910583934283</v>
      </c>
      <c r="J36" s="251">
        <f>'[4]Văn phòng tỉnh'!J36+'[4]TP Bắc Giang '!J36+'[4]Việt Yên '!J36+'[4]Hiệp Hòa '!J36+'[4]Yên Dũng R'!J36+'[4]Lạng Giang R'!J36+'[4]Tân Yên '!J36+'[4]Yên Thế '!J36+'[4]Lục Nam '!J36+'[4]Lục Ngạn  '!J36+'[4]Sơn Động (R)'!J36</f>
        <v>48459649055</v>
      </c>
      <c r="K36" s="253"/>
      <c r="L36" s="254"/>
    </row>
    <row r="37" spans="1:12" ht="21" customHeight="1">
      <c r="A37" s="268" t="s">
        <v>254</v>
      </c>
      <c r="B37" s="269" t="s">
        <v>227</v>
      </c>
      <c r="C37" s="252">
        <f>'[4]Văn phòng tỉnh'!C37+'[4]TP Bắc Giang '!C37+'[4]Việt Yên '!C37+'[4]Hiệp Hòa '!C37+'[4]Yên Dũng R'!C37+'[4]Lạng Giang R'!C37+'[4]Tân Yên '!C37+'[4]Yên Thế '!C37+'[4]Lục Nam '!C37+'[4]Lục Ngạn  '!C37+'[4]Sơn Động (R)'!C37</f>
        <v>0</v>
      </c>
      <c r="D37" s="252">
        <f>'[4]Văn phòng tỉnh'!D37+'[4]TP Bắc Giang '!D37+'[4]Việt Yên '!D37+'[4]Hiệp Hòa '!D37+'[4]Yên Dũng R'!D37+'[4]Lạng Giang R'!D37+'[4]Tân Yên '!D37+'[4]Yên Thế '!D37+'[4]Lục Nam '!D37+'[4]Lục Ngạn  '!D37+'[4]Sơn Động (R)'!D37</f>
        <v>0</v>
      </c>
      <c r="E37" s="251">
        <f t="shared" si="1"/>
        <v>487932465753</v>
      </c>
      <c r="F37" s="251">
        <f>'[4]Văn phòng tỉnh'!F37+'[4]TP Bắc Giang '!F37+'[4]Việt Yên '!F37+'[4]Hiệp Hòa '!F37+'[4]Yên Dũng R'!F37+'[4]Lạng Giang R'!F37+'[4]Tân Yên '!F37+'[4]Yên Thế '!F37+'[4]Lục Nam '!F37+'[4]Lục Ngạn  '!F37+'[4]Sơn Động (R)'!F37</f>
        <v>0</v>
      </c>
      <c r="G37" s="251">
        <f t="shared" si="2"/>
        <v>487932465753</v>
      </c>
      <c r="H37" s="251">
        <f>'[4]Văn phòng tỉnh'!H37+'[4]TP Bắc Giang '!H37+'[4]Việt Yên '!H37+'[4]Hiệp Hòa '!H37+'[4]Yên Dũng R'!H37+'[4]Lạng Giang R'!H37+'[4]Tân Yên '!H37+'[4]Yên Thế '!H37+'[4]Lục Nam '!H37+'[4]Lục Ngạn  '!H37+'[4]Sơn Động (R)'!H37</f>
        <v>31005868</v>
      </c>
      <c r="I37" s="251">
        <f>'[4]Văn phòng tỉnh'!I37+'[4]TP Bắc Giang '!I37+'[4]Việt Yên '!I37+'[4]Hiệp Hòa '!I37+'[4]Yên Dũng R'!I37+'[4]Lạng Giang R'!I37+'[4]Tân Yên '!I37+'[4]Yên Thế '!I37+'[4]Lục Nam '!I37+'[4]Lục Ngạn  '!I37+'[4]Sơn Động (R)'!I37</f>
        <v>487901459885</v>
      </c>
      <c r="J37" s="251">
        <f>'[4]Văn phòng tỉnh'!J37+'[4]TP Bắc Giang '!J37+'[4]Việt Yên '!J37+'[4]Hiệp Hòa '!J37+'[4]Yên Dũng R'!J37+'[4]Lạng Giang R'!J37+'[4]Tân Yên '!J37+'[4]Yên Thế '!J37+'[4]Lục Nam '!J37+'[4]Lục Ngạn  '!J37+'[4]Sơn Động (R)'!J37</f>
        <v>0</v>
      </c>
      <c r="K37" s="253"/>
      <c r="L37" s="254"/>
    </row>
    <row r="38" spans="1:12" ht="21" customHeight="1">
      <c r="A38" s="268" t="s">
        <v>255</v>
      </c>
      <c r="B38" s="269" t="s">
        <v>229</v>
      </c>
      <c r="C38" s="252">
        <f>'[4]Văn phòng tỉnh'!C38+'[4]TP Bắc Giang '!C38+'[4]Việt Yên '!C38+'[4]Hiệp Hòa '!C38+'[4]Yên Dũng R'!C38+'[4]Lạng Giang R'!C38+'[4]Tân Yên '!C38+'[4]Yên Thế '!C38+'[4]Lục Nam '!C38+'[4]Lục Ngạn  '!C38+'[4]Sơn Động (R)'!C38</f>
        <v>0</v>
      </c>
      <c r="D38" s="252">
        <f>'[4]Văn phòng tỉnh'!D38+'[4]TP Bắc Giang '!D38+'[4]Việt Yên '!D38+'[4]Hiệp Hòa '!D38+'[4]Yên Dũng R'!D38+'[4]Lạng Giang R'!D38+'[4]Tân Yên '!D38+'[4]Yên Thế '!D38+'[4]Lục Nam '!D38+'[4]Lục Ngạn  '!D38+'[4]Sơn Động (R)'!D38</f>
        <v>0</v>
      </c>
      <c r="E38" s="251">
        <f t="shared" si="1"/>
        <v>8607578886</v>
      </c>
      <c r="F38" s="251">
        <f>'[4]Văn phòng tỉnh'!F38+'[4]TP Bắc Giang '!F38+'[4]Việt Yên '!F38+'[4]Hiệp Hòa '!F38+'[4]Yên Dũng R'!F38+'[4]Lạng Giang R'!F38+'[4]Tân Yên '!F38+'[4]Yên Thế '!F38+'[4]Lục Nam '!F38+'[4]Lục Ngạn  '!F38+'[4]Sơn Động (R)'!F38</f>
        <v>69364474</v>
      </c>
      <c r="G38" s="251">
        <f t="shared" si="2"/>
        <v>8538214412</v>
      </c>
      <c r="H38" s="251">
        <f>'[4]Văn phòng tỉnh'!H38+'[4]TP Bắc Giang '!H38+'[4]Việt Yên '!H38+'[4]Hiệp Hòa '!H38+'[4]Yên Dũng R'!H38+'[4]Lạng Giang R'!H38+'[4]Tân Yên '!H38+'[4]Yên Thế '!H38+'[4]Lục Nam '!H38+'[4]Lục Ngạn  '!H38+'[4]Sơn Động (R)'!H38</f>
        <v>0</v>
      </c>
      <c r="I38" s="251">
        <f>'[4]Văn phòng tỉnh'!I38+'[4]TP Bắc Giang '!I38+'[4]Việt Yên '!I38+'[4]Hiệp Hòa '!I38+'[4]Yên Dũng R'!I38+'[4]Lạng Giang R'!I38+'[4]Tân Yên '!I38+'[4]Yên Thế '!I38+'[4]Lục Nam '!I38+'[4]Lục Ngạn  '!I38+'[4]Sơn Động (R)'!I38</f>
        <v>8538214412</v>
      </c>
      <c r="J38" s="251">
        <f>'[4]Văn phòng tỉnh'!J38+'[4]TP Bắc Giang '!J38+'[4]Việt Yên '!J38+'[4]Hiệp Hòa '!J38+'[4]Yên Dũng R'!J38+'[4]Lạng Giang R'!J38+'[4]Tân Yên '!J38+'[4]Yên Thế '!J38+'[4]Lục Nam '!J38+'[4]Lục Ngạn  '!J38+'[4]Sơn Động (R)'!J38</f>
        <v>0</v>
      </c>
      <c r="K38" s="253"/>
      <c r="L38" s="254"/>
    </row>
    <row r="39" spans="1:12" ht="21" customHeight="1">
      <c r="A39" s="268" t="s">
        <v>256</v>
      </c>
      <c r="B39" s="269" t="s">
        <v>231</v>
      </c>
      <c r="C39" s="252">
        <f>'[4]Văn phòng tỉnh'!C39+'[4]TP Bắc Giang '!C39+'[4]Việt Yên '!C39+'[4]Hiệp Hòa '!C39+'[4]Yên Dũng R'!C39+'[4]Lạng Giang R'!C39+'[4]Tân Yên '!C39+'[4]Yên Thế '!C39+'[4]Lục Nam '!C39+'[4]Lục Ngạn  '!C39+'[4]Sơn Động (R)'!C39</f>
        <v>0</v>
      </c>
      <c r="D39" s="252">
        <f>'[4]Văn phòng tỉnh'!D39+'[4]TP Bắc Giang '!D39+'[4]Việt Yên '!D39+'[4]Hiệp Hòa '!D39+'[4]Yên Dũng R'!D39+'[4]Lạng Giang R'!D39+'[4]Tân Yên '!D39+'[4]Yên Thế '!D39+'[4]Lục Nam '!D39+'[4]Lục Ngạn  '!D39+'[4]Sơn Động (R)'!D39</f>
        <v>0</v>
      </c>
      <c r="E39" s="251">
        <f t="shared" si="1"/>
        <v>27035044426</v>
      </c>
      <c r="F39" s="251">
        <f>'[4]Văn phòng tỉnh'!F39+'[4]TP Bắc Giang '!F39+'[4]Việt Yên '!F39+'[4]Hiệp Hòa '!F39+'[4]Yên Dũng R'!F39+'[4]Lạng Giang R'!F39+'[4]Tân Yên '!F39+'[4]Yên Thế '!F39+'[4]Lục Nam '!F39+'[4]Lục Ngạn  '!F39+'[4]Sơn Động (R)'!F39</f>
        <v>0</v>
      </c>
      <c r="G39" s="251">
        <f t="shared" si="2"/>
        <v>27035044426</v>
      </c>
      <c r="H39" s="251">
        <f>'[4]Văn phòng tỉnh'!H39+'[4]TP Bắc Giang '!H39+'[4]Việt Yên '!H39+'[4]Hiệp Hòa '!H39+'[4]Yên Dũng R'!H39+'[4]Lạng Giang R'!H39+'[4]Tân Yên '!H39+'[4]Yên Thế '!H39+'[4]Lục Nam '!H39+'[4]Lục Ngạn  '!H39+'[4]Sơn Động (R)'!H39</f>
        <v>538040540</v>
      </c>
      <c r="I39" s="251">
        <f>'[4]Văn phòng tỉnh'!I39+'[4]TP Bắc Giang '!I39+'[4]Việt Yên '!I39+'[4]Hiệp Hòa '!I39+'[4]Yên Dũng R'!I39+'[4]Lạng Giang R'!I39+'[4]Tân Yên '!I39+'[4]Yên Thế '!I39+'[4]Lục Nam '!I39+'[4]Lục Ngạn  '!I39+'[4]Sơn Động (R)'!I39</f>
        <v>26497003886</v>
      </c>
      <c r="J39" s="251">
        <f>'[4]Văn phòng tỉnh'!J39+'[4]TP Bắc Giang '!J39+'[4]Việt Yên '!J39+'[4]Hiệp Hòa '!J39+'[4]Yên Dũng R'!J39+'[4]Lạng Giang R'!J39+'[4]Tân Yên '!J39+'[4]Yên Thế '!J39+'[4]Lục Nam '!J39+'[4]Lục Ngạn  '!J39+'[4]Sơn Động (R)'!J39</f>
        <v>0</v>
      </c>
      <c r="K39" s="253"/>
      <c r="L39" s="254"/>
    </row>
    <row r="40" spans="1:12" ht="21" customHeight="1">
      <c r="A40" s="273" t="s">
        <v>63</v>
      </c>
      <c r="B40" s="274" t="s">
        <v>257</v>
      </c>
      <c r="C40" s="252">
        <f>'[4]Văn phòng tỉnh'!C40+'[4]TP Bắc Giang '!C40+'[4]Việt Yên '!C40+'[4]Hiệp Hòa '!C40+'[4]Yên Dũng R'!C40+'[4]Lạng Giang R'!C40+'[4]Tân Yên '!C40+'[4]Yên Thế '!C40+'[4]Lục Nam '!C40+'[4]Lục Ngạn  '!C40+'[4]Sơn Động (R)'!C40</f>
        <v>0</v>
      </c>
      <c r="D40" s="252">
        <f>'[4]Văn phòng tỉnh'!D40+'[4]TP Bắc Giang '!D40+'[4]Việt Yên '!D40+'[4]Hiệp Hòa '!D40+'[4]Yên Dũng R'!D40+'[4]Lạng Giang R'!D40+'[4]Tân Yên '!D40+'[4]Yên Thế '!D40+'[4]Lục Nam '!D40+'[4]Lục Ngạn  '!D40+'[4]Sơn Động (R)'!D40</f>
        <v>0</v>
      </c>
      <c r="E40" s="251">
        <f t="shared" si="1"/>
        <v>0</v>
      </c>
      <c r="F40" s="251">
        <f>SUM(F41:F44)</f>
        <v>0</v>
      </c>
      <c r="G40" s="251">
        <f t="shared" si="2"/>
        <v>0</v>
      </c>
      <c r="H40" s="251">
        <f>SUM(H41:H44)</f>
        <v>0</v>
      </c>
      <c r="I40" s="251">
        <f>SUM(I41:I44)</f>
        <v>0</v>
      </c>
      <c r="J40" s="251">
        <f>SUM(J41:J44)</f>
        <v>0</v>
      </c>
      <c r="K40" s="253"/>
      <c r="L40" s="254"/>
    </row>
    <row r="41" spans="1:12" ht="21" customHeight="1">
      <c r="A41" s="268" t="s">
        <v>258</v>
      </c>
      <c r="B41" s="269" t="s">
        <v>225</v>
      </c>
      <c r="C41" s="252">
        <f>'[4]Văn phòng tỉnh'!C41+'[4]TP Bắc Giang '!C41+'[4]Việt Yên '!C41+'[4]Hiệp Hòa '!C41+'[4]Yên Dũng R'!C41+'[4]Lạng Giang R'!C41+'[4]Tân Yên '!C41+'[4]Yên Thế '!C41+'[4]Lục Nam '!C41+'[4]Lục Ngạn  '!C41+'[4]Sơn Động (R)'!C41</f>
        <v>0</v>
      </c>
      <c r="D41" s="252">
        <f>'[4]Văn phòng tỉnh'!D41+'[4]TP Bắc Giang '!D41+'[4]Việt Yên '!D41+'[4]Hiệp Hòa '!D41+'[4]Yên Dũng R'!D41+'[4]Lạng Giang R'!D41+'[4]Tân Yên '!D41+'[4]Yên Thế '!D41+'[4]Lục Nam '!D41+'[4]Lục Ngạn  '!D41+'[4]Sơn Động (R)'!D41</f>
        <v>0</v>
      </c>
      <c r="E41" s="251">
        <f t="shared" si="1"/>
        <v>0</v>
      </c>
      <c r="F41" s="251">
        <f>'[4]Văn phòng tỉnh'!F41+'[4]TP Bắc Giang '!F41+'[4]Việt Yên '!F41+'[4]Hiệp Hòa '!F41+'[4]Yên Dũng R'!F41+'[4]Lạng Giang R'!F41+'[4]Tân Yên '!F41+'[4]Yên Thế '!F41+'[4]Lục Nam '!F41+'[4]Lục Ngạn  '!F41+'[4]Sơn Động (R)'!F41</f>
        <v>0</v>
      </c>
      <c r="G41" s="251">
        <f t="shared" si="2"/>
        <v>0</v>
      </c>
      <c r="H41" s="251">
        <f>'[4]Văn phòng tỉnh'!H41+'[4]TP Bắc Giang '!H41+'[4]Việt Yên '!H41+'[4]Hiệp Hòa '!H41+'[4]Yên Dũng R'!H41+'[4]Lạng Giang R'!H41+'[4]Tân Yên '!H41+'[4]Yên Thế '!H41+'[4]Lục Nam '!H41+'[4]Lục Ngạn  '!H41+'[4]Sơn Động (R)'!H41</f>
        <v>0</v>
      </c>
      <c r="I41" s="251">
        <f>'[4]Văn phòng tỉnh'!I41+'[4]TP Bắc Giang '!I41+'[4]Việt Yên '!I41+'[4]Hiệp Hòa '!I41+'[4]Yên Dũng R'!I41+'[4]Lạng Giang R'!I41+'[4]Tân Yên '!I41+'[4]Yên Thế '!I41+'[4]Lục Nam '!I41+'[4]Lục Ngạn  '!I41+'[4]Sơn Động (R)'!I41</f>
        <v>0</v>
      </c>
      <c r="J41" s="251">
        <f>'[4]Văn phòng tỉnh'!J41+'[4]TP Bắc Giang '!J41+'[4]Việt Yên '!J41+'[4]Hiệp Hòa '!J41+'[4]Yên Dũng R'!J41+'[4]Lạng Giang R'!J41+'[4]Tân Yên '!J41+'[4]Yên Thế '!J41+'[4]Lục Nam '!J41+'[4]Lục Ngạn  '!J41+'[4]Sơn Động (R)'!J41</f>
        <v>0</v>
      </c>
      <c r="K41" s="253"/>
      <c r="L41" s="254"/>
    </row>
    <row r="42" spans="1:12" ht="21" customHeight="1">
      <c r="A42" s="268" t="s">
        <v>259</v>
      </c>
      <c r="B42" s="269" t="s">
        <v>227</v>
      </c>
      <c r="C42" s="252">
        <f>'[4]Văn phòng tỉnh'!C42+'[4]TP Bắc Giang '!C42+'[4]Việt Yên '!C42+'[4]Hiệp Hòa '!C42+'[4]Yên Dũng R'!C42+'[4]Lạng Giang R'!C42+'[4]Tân Yên '!C42+'[4]Yên Thế '!C42+'[4]Lục Nam '!C42+'[4]Lục Ngạn  '!C42+'[4]Sơn Động (R)'!C42</f>
        <v>0</v>
      </c>
      <c r="D42" s="252">
        <f>'[4]Văn phòng tỉnh'!D42+'[4]TP Bắc Giang '!D42+'[4]Việt Yên '!D42+'[4]Hiệp Hòa '!D42+'[4]Yên Dũng R'!D42+'[4]Lạng Giang R'!D42+'[4]Tân Yên '!D42+'[4]Yên Thế '!D42+'[4]Lục Nam '!D42+'[4]Lục Ngạn  '!D42+'[4]Sơn Động (R)'!D42</f>
        <v>0</v>
      </c>
      <c r="E42" s="251">
        <f t="shared" si="1"/>
        <v>0</v>
      </c>
      <c r="F42" s="251">
        <f>'[4]Văn phòng tỉnh'!F42+'[4]TP Bắc Giang '!F42+'[4]Việt Yên '!F42+'[4]Hiệp Hòa '!F42+'[4]Yên Dũng R'!F42+'[4]Lạng Giang R'!F42+'[4]Tân Yên '!F42+'[4]Yên Thế '!F42+'[4]Lục Nam '!F42+'[4]Lục Ngạn  '!F42+'[4]Sơn Động (R)'!F42</f>
        <v>0</v>
      </c>
      <c r="G42" s="251">
        <f t="shared" si="2"/>
        <v>0</v>
      </c>
      <c r="H42" s="251">
        <f>'[4]Văn phòng tỉnh'!H42+'[4]TP Bắc Giang '!H42+'[4]Việt Yên '!H42+'[4]Hiệp Hòa '!H42+'[4]Yên Dũng R'!H42+'[4]Lạng Giang R'!H42+'[4]Tân Yên '!H42+'[4]Yên Thế '!H42+'[4]Lục Nam '!H42+'[4]Lục Ngạn  '!H42+'[4]Sơn Động (R)'!H42</f>
        <v>0</v>
      </c>
      <c r="I42" s="251">
        <f>'[4]Văn phòng tỉnh'!I42+'[4]TP Bắc Giang '!I42+'[4]Việt Yên '!I42+'[4]Hiệp Hòa '!I42+'[4]Yên Dũng R'!I42+'[4]Lạng Giang R'!I42+'[4]Tân Yên '!I42+'[4]Yên Thế '!I42+'[4]Lục Nam '!I42+'[4]Lục Ngạn  '!I42+'[4]Sơn Động (R)'!I42</f>
        <v>0</v>
      </c>
      <c r="J42" s="251">
        <f>'[4]Văn phòng tỉnh'!J42+'[4]TP Bắc Giang '!J42+'[4]Việt Yên '!J42+'[4]Hiệp Hòa '!J42+'[4]Yên Dũng R'!J42+'[4]Lạng Giang R'!J42+'[4]Tân Yên '!J42+'[4]Yên Thế '!J42+'[4]Lục Nam '!J42+'[4]Lục Ngạn  '!J42+'[4]Sơn Động (R)'!J42</f>
        <v>0</v>
      </c>
      <c r="K42" s="253"/>
      <c r="L42" s="254"/>
    </row>
    <row r="43" spans="1:12" ht="21" customHeight="1">
      <c r="A43" s="268" t="s">
        <v>260</v>
      </c>
      <c r="B43" s="269" t="s">
        <v>229</v>
      </c>
      <c r="C43" s="252">
        <f>'[4]Văn phòng tỉnh'!C43+'[4]TP Bắc Giang '!C43+'[4]Việt Yên '!C43+'[4]Hiệp Hòa '!C43+'[4]Yên Dũng R'!C43+'[4]Lạng Giang R'!C43+'[4]Tân Yên '!C43+'[4]Yên Thế '!C43+'[4]Lục Nam '!C43+'[4]Lục Ngạn  '!C43+'[4]Sơn Động (R)'!C43</f>
        <v>0</v>
      </c>
      <c r="D43" s="252">
        <f>'[4]Văn phòng tỉnh'!D43+'[4]TP Bắc Giang '!D43+'[4]Việt Yên '!D43+'[4]Hiệp Hòa '!D43+'[4]Yên Dũng R'!D43+'[4]Lạng Giang R'!D43+'[4]Tân Yên '!D43+'[4]Yên Thế '!D43+'[4]Lục Nam '!D43+'[4]Lục Ngạn  '!D43+'[4]Sơn Động (R)'!D43</f>
        <v>0</v>
      </c>
      <c r="E43" s="251">
        <f t="shared" si="1"/>
        <v>0</v>
      </c>
      <c r="F43" s="251">
        <f>'[4]Văn phòng tỉnh'!F43+'[4]TP Bắc Giang '!F43+'[4]Việt Yên '!F43+'[4]Hiệp Hòa '!F43+'[4]Yên Dũng R'!F43+'[4]Lạng Giang R'!F43+'[4]Tân Yên '!F43+'[4]Yên Thế '!F43+'[4]Lục Nam '!F43+'[4]Lục Ngạn  '!F43+'[4]Sơn Động (R)'!F43</f>
        <v>0</v>
      </c>
      <c r="G43" s="251">
        <f t="shared" si="2"/>
        <v>0</v>
      </c>
      <c r="H43" s="251">
        <f>'[4]Văn phòng tỉnh'!H43+'[4]TP Bắc Giang '!H43+'[4]Việt Yên '!H43+'[4]Hiệp Hòa '!H43+'[4]Yên Dũng R'!H43+'[4]Lạng Giang R'!H43+'[4]Tân Yên '!H43+'[4]Yên Thế '!H43+'[4]Lục Nam '!H43+'[4]Lục Ngạn  '!H43+'[4]Sơn Động (R)'!H43</f>
        <v>0</v>
      </c>
      <c r="I43" s="251">
        <f>'[4]Văn phòng tỉnh'!I43+'[4]TP Bắc Giang '!I43+'[4]Việt Yên '!I43+'[4]Hiệp Hòa '!I43+'[4]Yên Dũng R'!I43+'[4]Lạng Giang R'!I43+'[4]Tân Yên '!I43+'[4]Yên Thế '!I43+'[4]Lục Nam '!I43+'[4]Lục Ngạn  '!I43+'[4]Sơn Động (R)'!I43</f>
        <v>0</v>
      </c>
      <c r="J43" s="251">
        <f>'[4]Văn phòng tỉnh'!J43+'[4]TP Bắc Giang '!J43+'[4]Việt Yên '!J43+'[4]Hiệp Hòa '!J43+'[4]Yên Dũng R'!J43+'[4]Lạng Giang R'!J43+'[4]Tân Yên '!J43+'[4]Yên Thế '!J43+'[4]Lục Nam '!J43+'[4]Lục Ngạn  '!J43+'[4]Sơn Động (R)'!J43</f>
        <v>0</v>
      </c>
      <c r="K43" s="253"/>
      <c r="L43" s="254"/>
    </row>
    <row r="44" spans="1:12" ht="21" customHeight="1">
      <c r="A44" s="268" t="s">
        <v>261</v>
      </c>
      <c r="B44" s="269" t="s">
        <v>231</v>
      </c>
      <c r="C44" s="252">
        <f>'[4]Văn phòng tỉnh'!C44+'[4]TP Bắc Giang '!C44+'[4]Việt Yên '!C44+'[4]Hiệp Hòa '!C44+'[4]Yên Dũng R'!C44+'[4]Lạng Giang R'!C44+'[4]Tân Yên '!C44+'[4]Yên Thế '!C44+'[4]Lục Nam '!C44+'[4]Lục Ngạn  '!C44+'[4]Sơn Động (R)'!C44</f>
        <v>0</v>
      </c>
      <c r="D44" s="252">
        <f>'[4]Văn phòng tỉnh'!D44+'[4]TP Bắc Giang '!D44+'[4]Việt Yên '!D44+'[4]Hiệp Hòa '!D44+'[4]Yên Dũng R'!D44+'[4]Lạng Giang R'!D44+'[4]Tân Yên '!D44+'[4]Yên Thế '!D44+'[4]Lục Nam '!D44+'[4]Lục Ngạn  '!D44+'[4]Sơn Động (R)'!D44</f>
        <v>0</v>
      </c>
      <c r="E44" s="251">
        <f t="shared" si="1"/>
        <v>0</v>
      </c>
      <c r="F44" s="251">
        <f>'[4]Văn phòng tỉnh'!F44+'[4]TP Bắc Giang '!F44+'[4]Việt Yên '!F44+'[4]Hiệp Hòa '!F44+'[4]Yên Dũng R'!F44+'[4]Lạng Giang R'!F44+'[4]Tân Yên '!F44+'[4]Yên Thế '!F44+'[4]Lục Nam '!F44+'[4]Lục Ngạn  '!F44+'[4]Sơn Động (R)'!F44</f>
        <v>0</v>
      </c>
      <c r="G44" s="251">
        <f t="shared" si="2"/>
        <v>0</v>
      </c>
      <c r="H44" s="251">
        <f>'[4]Văn phòng tỉnh'!H44+'[4]TP Bắc Giang '!H44+'[4]Việt Yên '!H44+'[4]Hiệp Hòa '!H44+'[4]Yên Dũng R'!H44+'[4]Lạng Giang R'!H44+'[4]Tân Yên '!H44+'[4]Yên Thế '!H44+'[4]Lục Nam '!H44+'[4]Lục Ngạn  '!H44+'[4]Sơn Động (R)'!H44</f>
        <v>0</v>
      </c>
      <c r="I44" s="251">
        <f>'[4]Văn phòng tỉnh'!I44+'[4]TP Bắc Giang '!I44+'[4]Việt Yên '!I44+'[4]Hiệp Hòa '!I44+'[4]Yên Dũng R'!I44+'[4]Lạng Giang R'!I44+'[4]Tân Yên '!I44+'[4]Yên Thế '!I44+'[4]Lục Nam '!I44+'[4]Lục Ngạn  '!I44+'[4]Sơn Động (R)'!I44</f>
        <v>0</v>
      </c>
      <c r="J44" s="251">
        <f>'[4]Văn phòng tỉnh'!J44+'[4]TP Bắc Giang '!J44+'[4]Việt Yên '!J44+'[4]Hiệp Hòa '!J44+'[4]Yên Dũng R'!J44+'[4]Lạng Giang R'!J44+'[4]Tân Yên '!J44+'[4]Yên Thế '!J44+'[4]Lục Nam '!J44+'[4]Lục Ngạn  '!J44+'[4]Sơn Động (R)'!J44</f>
        <v>0</v>
      </c>
      <c r="K44" s="253"/>
      <c r="L44" s="254"/>
    </row>
    <row r="45" spans="1:14" s="266" customFormat="1" ht="21" customHeight="1">
      <c r="A45" s="262" t="s">
        <v>262</v>
      </c>
      <c r="B45" s="263" t="s">
        <v>8</v>
      </c>
      <c r="C45" s="252">
        <v>520000000000</v>
      </c>
      <c r="D45" s="252">
        <v>520000000000</v>
      </c>
      <c r="E45" s="252">
        <f t="shared" si="1"/>
        <v>621038556394</v>
      </c>
      <c r="F45" s="252">
        <f>'[4]Văn phòng tỉnh'!F45+'[4]TP Bắc Giang '!F45+'[4]Việt Yên '!F45+'[4]Hiệp Hòa '!F45+'[4]Yên Dũng R'!F45+'[4]Lạng Giang R'!F45+'[4]Tân Yên '!F45+'[4]Yên Thế '!F45+'[4]Lục Nam '!F45+'[4]Lục Ngạn  '!F45+'[4]Sơn Động (R)'!F45</f>
        <v>0</v>
      </c>
      <c r="G45" s="252">
        <f t="shared" si="2"/>
        <v>621038556394</v>
      </c>
      <c r="H45" s="252">
        <f>'[4]Văn phòng tỉnh'!H45+'[4]TP Bắc Giang '!H45+'[4]Việt Yên '!H45+'[4]Hiệp Hòa '!H45+'[4]Yên Dũng R'!H45+'[4]Lạng Giang R'!H45+'[4]Tân Yên '!H45+'[4]Yên Thế '!H45+'[4]Lục Nam '!H45+'[4]Lục Ngạn  '!H45+'[4]Sơn Động (R)'!H45</f>
        <v>0</v>
      </c>
      <c r="I45" s="252">
        <f>'[4]Văn phòng tỉnh'!I45+'[4]TP Bắc Giang '!I45+'[4]Việt Yên '!I45+'[4]Hiệp Hòa '!I45+'[4]Yên Dũng R'!I45+'[4]Lạng Giang R'!I45+'[4]Tân Yên '!I45+'[4]Yên Thế '!I45+'[4]Lục Nam '!I45+'[4]Lục Ngạn  '!I45+'[4]Sơn Động (R)'!I45</f>
        <v>523960347495</v>
      </c>
      <c r="J45" s="252">
        <f>'[4]Văn phòng tỉnh'!J45+'[4]TP Bắc Giang '!J45+'[4]Việt Yên '!J45+'[4]Hiệp Hòa '!J45+'[4]Yên Dũng R'!J45+'[4]Lạng Giang R'!J45+'[4]Tân Yên '!J45+'[4]Yên Thế '!J45+'[4]Lục Nam '!J45+'[4]Lục Ngạn  '!J45+'[4]Sơn Động (R)'!J45</f>
        <v>97078208899</v>
      </c>
      <c r="K45" s="264">
        <f t="shared" si="3"/>
        <v>119.43049161423076</v>
      </c>
      <c r="L45" s="265">
        <f t="shared" si="4"/>
        <v>119.43049161423076</v>
      </c>
      <c r="N45" s="272"/>
    </row>
    <row r="46" spans="1:14" s="266" customFormat="1" ht="21" customHeight="1">
      <c r="A46" s="262" t="s">
        <v>263</v>
      </c>
      <c r="B46" s="263" t="s">
        <v>9</v>
      </c>
      <c r="C46" s="252">
        <f>'[4]Văn phòng tỉnh'!C46+'[4]TP Bắc Giang '!C46+'[4]Việt Yên '!C46+'[4]Hiệp Hòa '!C46+'[4]Yên Dũng R'!C46+'[4]Lạng Giang R'!C46+'[4]Tân Yên '!C46+'[4]Yên Thế '!C46+'[4]Lục Nam '!C46+'[4]Lục Ngạn  '!C46+'[4]Sơn Động (R)'!C46</f>
        <v>0</v>
      </c>
      <c r="D46" s="252">
        <f>'[4]Văn phòng tỉnh'!D46+'[4]TP Bắc Giang '!D46+'[4]Việt Yên '!D46+'[4]Hiệp Hòa '!D46+'[4]Yên Dũng R'!D46+'[4]Lạng Giang R'!D46+'[4]Tân Yên '!D46+'[4]Yên Thế '!D46+'[4]Lục Nam '!D46+'[4]Lục Ngạn  '!D46+'[4]Sơn Động (R)'!D46</f>
        <v>0</v>
      </c>
      <c r="E46" s="252">
        <f t="shared" si="1"/>
        <v>34515000</v>
      </c>
      <c r="F46" s="252">
        <f>'[4]Văn phòng tỉnh'!F46+'[4]TP Bắc Giang '!F46+'[4]Việt Yên '!F46+'[4]Hiệp Hòa '!F46+'[4]Yên Dũng R'!F46+'[4]Lạng Giang R'!F46+'[4]Tân Yên '!F46+'[4]Yên Thế '!F46+'[4]Lục Nam '!F46+'[4]Lục Ngạn  '!F46+'[4]Sơn Động (R)'!F46</f>
        <v>0</v>
      </c>
      <c r="G46" s="252">
        <f t="shared" si="2"/>
        <v>34515000</v>
      </c>
      <c r="H46" s="252">
        <f>'[4]Văn phòng tỉnh'!H46+'[4]TP Bắc Giang '!H46+'[4]Việt Yên '!H46+'[4]Hiệp Hòa '!H46+'[4]Yên Dũng R'!H46+'[4]Lạng Giang R'!H46+'[4]Tân Yên '!H46+'[4]Yên Thế '!H46+'[4]Lục Nam '!H46+'[4]Lục Ngạn  '!H46+'[4]Sơn Động (R)'!H46</f>
        <v>0</v>
      </c>
      <c r="I46" s="252">
        <f>'[4]Văn phòng tỉnh'!I46+'[4]TP Bắc Giang '!I46+'[4]Việt Yên '!I46+'[4]Hiệp Hòa '!I46+'[4]Yên Dũng R'!I46+'[4]Lạng Giang R'!I46+'[4]Tân Yên '!I46+'[4]Yên Thế '!I46+'[4]Lục Nam '!I46+'[4]Lục Ngạn  '!I46+'[4]Sơn Động (R)'!I46</f>
        <v>34515000</v>
      </c>
      <c r="J46" s="252">
        <f>'[4]Văn phòng tỉnh'!J46+'[4]TP Bắc Giang '!J46+'[4]Việt Yên '!J46+'[4]Hiệp Hòa '!J46+'[4]Yên Dũng R'!J46+'[4]Lạng Giang R'!J46+'[4]Tân Yên '!J46+'[4]Yên Thế '!J46+'[4]Lục Nam '!J46+'[4]Lục Ngạn  '!J46+'[4]Sơn Động (R)'!J46</f>
        <v>0</v>
      </c>
      <c r="K46" s="264"/>
      <c r="L46" s="265"/>
      <c r="N46" s="272"/>
    </row>
    <row r="47" spans="1:14" s="266" customFormat="1" ht="21" customHeight="1">
      <c r="A47" s="262" t="s">
        <v>264</v>
      </c>
      <c r="B47" s="263" t="s">
        <v>10</v>
      </c>
      <c r="C47" s="252">
        <f>'[4]Văn phòng tỉnh'!C47+'[4]TP Bắc Giang '!C47+'[4]Việt Yên '!C47+'[4]Hiệp Hòa '!C47+'[4]Yên Dũng R'!C47+'[4]Lạng Giang R'!C47+'[4]Tân Yên '!C47+'[4]Yên Thế '!C47+'[4]Lục Nam '!C47+'[4]Lục Ngạn  '!C47+'[4]Sơn Động (R)'!C47</f>
        <v>10000000000</v>
      </c>
      <c r="D47" s="252">
        <v>10000000000</v>
      </c>
      <c r="E47" s="252">
        <f t="shared" si="1"/>
        <v>17427636509</v>
      </c>
      <c r="F47" s="252">
        <f>'[4]Văn phòng tỉnh'!F47+'[4]TP Bắc Giang '!F47+'[4]Việt Yên '!F47+'[4]Hiệp Hòa '!F47+'[4]Yên Dũng R'!F47+'[4]Lạng Giang R'!F47+'[4]Tân Yên '!F47+'[4]Yên Thế '!F47+'[4]Lục Nam '!F47+'[4]Lục Ngạn  '!F47+'[4]Sơn Động (R)'!F47</f>
        <v>0</v>
      </c>
      <c r="G47" s="252">
        <f t="shared" si="2"/>
        <v>17427636509</v>
      </c>
      <c r="H47" s="252">
        <f>'[4]Văn phòng tỉnh'!H47+'[4]TP Bắc Giang '!H47+'[4]Việt Yên '!H47+'[4]Hiệp Hòa '!H47+'[4]Yên Dũng R'!H47+'[4]Lạng Giang R'!H47+'[4]Tân Yên '!H47+'[4]Yên Thế '!H47+'[4]Lục Nam '!H47+'[4]Lục Ngạn  '!H47+'[4]Sơn Động (R)'!H47</f>
        <v>0</v>
      </c>
      <c r="I47" s="252">
        <f>'[4]Văn phòng tỉnh'!I47+'[4]TP Bắc Giang '!I47+'[4]Việt Yên '!I47+'[4]Hiệp Hòa '!I47+'[4]Yên Dũng R'!I47+'[4]Lạng Giang R'!I47+'[4]Tân Yên '!I47+'[4]Yên Thế '!I47+'[4]Lục Nam '!I47+'[4]Lục Ngạn  '!I47+'[4]Sơn Động (R)'!I47</f>
        <v>2756592461</v>
      </c>
      <c r="J47" s="252">
        <f>'[4]Văn phòng tỉnh'!J47+'[4]TP Bắc Giang '!J47+'[4]Việt Yên '!J47+'[4]Hiệp Hòa '!J47+'[4]Yên Dũng R'!J47+'[4]Lạng Giang R'!J47+'[4]Tân Yên '!J47+'[4]Yên Thế '!J47+'[4]Lục Nam '!J47+'[4]Lục Ngạn  '!J47+'[4]Sơn Động (R)'!J47</f>
        <v>14671044048</v>
      </c>
      <c r="K47" s="264">
        <f t="shared" si="3"/>
        <v>174.27636508999998</v>
      </c>
      <c r="L47" s="265">
        <f t="shared" si="4"/>
        <v>174.27636508999998</v>
      </c>
      <c r="N47" s="272"/>
    </row>
    <row r="48" spans="1:14" s="266" customFormat="1" ht="21" customHeight="1">
      <c r="A48" s="262" t="s">
        <v>265</v>
      </c>
      <c r="B48" s="263" t="s">
        <v>11</v>
      </c>
      <c r="C48" s="252">
        <v>650000000000</v>
      </c>
      <c r="D48" s="252">
        <f>C48</f>
        <v>650000000000</v>
      </c>
      <c r="E48" s="252">
        <f t="shared" si="1"/>
        <v>953519047339</v>
      </c>
      <c r="F48" s="252">
        <f>'[4]Văn phòng tỉnh'!F48+'[4]TP Bắc Giang '!F48+'[4]Việt Yên '!F48+'[4]Hiệp Hòa '!F48+'[4]Yên Dũng R'!F48+'[4]Lạng Giang R'!F48+'[4]Tân Yên '!F48+'[4]Yên Thế '!F48+'[4]Lục Nam '!F48+'[4]Lục Ngạn  '!F48+'[4]Sơn Động (R)'!F48</f>
        <v>0</v>
      </c>
      <c r="G48" s="252">
        <f t="shared" si="2"/>
        <v>953519047339</v>
      </c>
      <c r="H48" s="252">
        <f>'[4]Văn phòng tỉnh'!H48+'[4]TP Bắc Giang '!H48+'[4]Việt Yên '!H48+'[4]Hiệp Hòa '!H48+'[4]Yên Dũng R'!H48+'[4]Lạng Giang R'!H48+'[4]Tân Yên '!H48+'[4]Yên Thế '!H48+'[4]Lục Nam '!H48+'[4]Lục Ngạn  '!H48+'[4]Sơn Động (R)'!H48</f>
        <v>696610704364</v>
      </c>
      <c r="I48" s="252">
        <f>'[4]Văn phòng tỉnh'!I48+'[4]TP Bắc Giang '!I48+'[4]Việt Yên '!I48+'[4]Hiệp Hòa '!I48+'[4]Yên Dũng R'!I48+'[4]Lạng Giang R'!I48+'[4]Tân Yên '!I48+'[4]Yên Thế '!I48+'[4]Lục Nam '!I48+'[4]Lục Ngạn  '!I48+'[4]Sơn Động (R)'!I48</f>
        <v>51935778329</v>
      </c>
      <c r="J48" s="252">
        <f>'[4]Văn phòng tỉnh'!J48+'[4]TP Bắc Giang '!J48+'[4]Việt Yên '!J48+'[4]Hiệp Hòa '!J48+'[4]Yên Dũng R'!J48+'[4]Lạng Giang R'!J48+'[4]Tân Yên '!J48+'[4]Yên Thế '!J48+'[4]Lục Nam '!J48+'[4]Lục Ngạn  '!J48+'[4]Sơn Động (R)'!J48</f>
        <v>204972564646</v>
      </c>
      <c r="K48" s="264">
        <f t="shared" si="3"/>
        <v>146.69523805215385</v>
      </c>
      <c r="L48" s="265">
        <f t="shared" si="4"/>
        <v>146.69523805215385</v>
      </c>
      <c r="N48" s="272"/>
    </row>
    <row r="49" spans="1:14" s="266" customFormat="1" ht="21" customHeight="1">
      <c r="A49" s="262" t="s">
        <v>266</v>
      </c>
      <c r="B49" s="263" t="s">
        <v>12</v>
      </c>
      <c r="C49" s="252">
        <f>C50+C51</f>
        <v>335000000000</v>
      </c>
      <c r="D49" s="252">
        <v>335000000000</v>
      </c>
      <c r="E49" s="252">
        <f t="shared" si="1"/>
        <v>529819160092</v>
      </c>
      <c r="F49" s="252">
        <f>F50+F51</f>
        <v>311628076019</v>
      </c>
      <c r="G49" s="252">
        <f t="shared" si="2"/>
        <v>218191084073</v>
      </c>
      <c r="H49" s="252">
        <f>H50+H51</f>
        <v>218191084073</v>
      </c>
      <c r="I49" s="252">
        <f>I50+I51</f>
        <v>0</v>
      </c>
      <c r="J49" s="252">
        <f>J50+J51</f>
        <v>0</v>
      </c>
      <c r="K49" s="264">
        <f t="shared" si="3"/>
        <v>158.15497316179105</v>
      </c>
      <c r="L49" s="265">
        <f t="shared" si="4"/>
        <v>158.15497316179105</v>
      </c>
      <c r="N49" s="272"/>
    </row>
    <row r="50" spans="1:12" ht="21" customHeight="1">
      <c r="A50" s="268"/>
      <c r="B50" s="269" t="s">
        <v>267</v>
      </c>
      <c r="C50" s="251">
        <v>195000000000</v>
      </c>
      <c r="D50" s="251">
        <v>195000000000</v>
      </c>
      <c r="E50" s="251">
        <f t="shared" si="1"/>
        <v>150736042812</v>
      </c>
      <c r="F50" s="251">
        <f>'[4]Văn phòng tỉnh'!F50+'[4]TP Bắc Giang '!F50+'[4]Việt Yên '!F50+'[4]Hiệp Hòa '!F50+'[4]Yên Dũng R'!F50+'[4]Lạng Giang R'!F50+'[4]Tân Yên '!F50+'[4]Yên Thế '!F50+'[4]Lục Nam '!F50+'[4]Lục Ngạn  '!F50+'[4]Sơn Động (R)'!F50</f>
        <v>0</v>
      </c>
      <c r="G50" s="251">
        <f t="shared" si="2"/>
        <v>150736042812</v>
      </c>
      <c r="H50" s="251">
        <f>'[4]Văn phòng tỉnh'!H50+'[4]TP Bắc Giang '!H50+'[4]Việt Yên '!H50+'[4]Hiệp Hòa '!H50+'[4]Yên Dũng R'!H50+'[4]Lạng Giang R'!H50+'[4]Tân Yên '!H50+'[4]Yên Thế '!H50+'[4]Lục Nam '!H50+'[4]Lục Ngạn  '!H50+'[4]Sơn Động (R)'!H50</f>
        <v>150736042812</v>
      </c>
      <c r="I50" s="251">
        <f>'[4]Văn phòng tỉnh'!I50+'[4]TP Bắc Giang '!I50+'[4]Việt Yên '!I50+'[4]Hiệp Hòa '!I50+'[4]Yên Dũng R'!I50+'[4]Lạng Giang R'!I50+'[4]Tân Yên '!I50+'[4]Yên Thế '!I50+'[4]Lục Nam '!I50+'[4]Lục Ngạn  '!I50+'[4]Sơn Động (R)'!I50</f>
        <v>0</v>
      </c>
      <c r="J50" s="251">
        <f>'[4]Văn phòng tỉnh'!J50+'[4]TP Bắc Giang '!J50+'[4]Việt Yên '!J50+'[4]Hiệp Hòa '!J50+'[4]Yên Dũng R'!J50+'[4]Lạng Giang R'!J50+'[4]Tân Yên '!J50+'[4]Yên Thế '!J50+'[4]Lục Nam '!J50+'[4]Lục Ngạn  '!J50+'[4]Sơn Động (R)'!J50</f>
        <v>0</v>
      </c>
      <c r="K50" s="253">
        <f t="shared" si="3"/>
        <v>77.3005347753846</v>
      </c>
      <c r="L50" s="254">
        <f t="shared" si="4"/>
        <v>77.3005347753846</v>
      </c>
    </row>
    <row r="51" spans="1:12" ht="21" customHeight="1">
      <c r="A51" s="268"/>
      <c r="B51" s="269" t="s">
        <v>268</v>
      </c>
      <c r="C51" s="251">
        <v>140000000000</v>
      </c>
      <c r="D51" s="251">
        <v>140000000000</v>
      </c>
      <c r="E51" s="251">
        <f t="shared" si="1"/>
        <v>379083117280</v>
      </c>
      <c r="F51" s="251">
        <f>'[4]Văn phòng tỉnh'!F51+'[4]TP Bắc Giang '!F51+'[4]Việt Yên '!F51+'[4]Hiệp Hòa '!F51+'[4]Yên Dũng R'!F51+'[4]Lạng Giang R'!F51+'[4]Tân Yên '!F51+'[4]Yên Thế '!F51+'[4]Lục Nam '!F51+'[4]Lục Ngạn  '!F51+'[4]Sơn Động (R)'!F51</f>
        <v>311628076019</v>
      </c>
      <c r="G51" s="251">
        <f t="shared" si="2"/>
        <v>67455041261</v>
      </c>
      <c r="H51" s="251">
        <f>'[4]Văn phòng tỉnh'!H51+'[4]TP Bắc Giang '!H51+'[4]Việt Yên '!H51+'[4]Hiệp Hòa '!H51+'[4]Yên Dũng R'!H51+'[4]Lạng Giang R'!H51+'[4]Tân Yên '!H51+'[4]Yên Thế '!H51+'[4]Lục Nam '!H51+'[4]Lục Ngạn  '!H51+'[4]Sơn Động (R)'!H51</f>
        <v>67455041261</v>
      </c>
      <c r="I51" s="251">
        <f>'[4]Văn phòng tỉnh'!I51+'[4]TP Bắc Giang '!I51+'[4]Việt Yên '!I51+'[4]Hiệp Hòa '!I51+'[4]Yên Dũng R'!I51+'[4]Lạng Giang R'!I51+'[4]Tân Yên '!I51+'[4]Yên Thế '!I51+'[4]Lục Nam '!I51+'[4]Lục Ngạn  '!I51+'[4]Sơn Động (R)'!I51</f>
        <v>0</v>
      </c>
      <c r="J51" s="251">
        <f>'[4]Văn phòng tỉnh'!J51+'[4]TP Bắc Giang '!J51+'[4]Việt Yên '!J51+'[4]Hiệp Hòa '!J51+'[4]Yên Dũng R'!J51+'[4]Lạng Giang R'!J51+'[4]Tân Yên '!J51+'[4]Yên Thế '!J51+'[4]Lục Nam '!J51+'[4]Lục Ngạn  '!J51+'[4]Sơn Động (R)'!J51</f>
        <v>0</v>
      </c>
      <c r="K51" s="253">
        <f t="shared" si="3"/>
        <v>270.7736552</v>
      </c>
      <c r="L51" s="254">
        <f t="shared" si="4"/>
        <v>270.7736552</v>
      </c>
    </row>
    <row r="52" spans="1:14" s="266" customFormat="1" ht="21" customHeight="1">
      <c r="A52" s="262" t="s">
        <v>269</v>
      </c>
      <c r="B52" s="263" t="s">
        <v>270</v>
      </c>
      <c r="C52" s="252">
        <f>C53+C54</f>
        <v>128100000000</v>
      </c>
      <c r="D52" s="252">
        <f>D53+D54</f>
        <v>128100000000</v>
      </c>
      <c r="E52" s="252">
        <f t="shared" si="1"/>
        <v>136014851913</v>
      </c>
      <c r="F52" s="252">
        <f>F53+F54</f>
        <v>40765550407</v>
      </c>
      <c r="G52" s="252">
        <f t="shared" si="2"/>
        <v>95249301506</v>
      </c>
      <c r="H52" s="252">
        <f>H53+H54</f>
        <v>17993339320</v>
      </c>
      <c r="I52" s="252">
        <f>I53+I54</f>
        <v>30123035047</v>
      </c>
      <c r="J52" s="252">
        <f>J53+J54</f>
        <v>47132927139</v>
      </c>
      <c r="K52" s="264">
        <f t="shared" si="3"/>
        <v>106.17865098594848</v>
      </c>
      <c r="L52" s="265">
        <f t="shared" si="4"/>
        <v>106.17865098594848</v>
      </c>
      <c r="N52" s="272"/>
    </row>
    <row r="53" spans="1:12" ht="21" customHeight="1">
      <c r="A53" s="268"/>
      <c r="B53" s="269" t="s">
        <v>271</v>
      </c>
      <c r="C53" s="251">
        <v>40100000000</v>
      </c>
      <c r="D53" s="251">
        <v>40100000000</v>
      </c>
      <c r="E53" s="251">
        <f t="shared" si="1"/>
        <v>49390646062</v>
      </c>
      <c r="F53" s="251">
        <f>'[4]Văn phòng tỉnh'!F53+'[4]TP Bắc Giang '!F53+'[4]Việt Yên '!F53+'[4]Hiệp Hòa '!F53+'[4]Yên Dũng R'!F53+'[4]Lạng Giang R'!F53+'[4]Tân Yên '!F53+'[4]Yên Thế '!F53+'[4]Lục Nam '!F53+'[4]Lục Ngạn  '!F53+'[4]Sơn Động (R)'!F53</f>
        <v>37643430405</v>
      </c>
      <c r="G53" s="251">
        <f t="shared" si="2"/>
        <v>11747215657</v>
      </c>
      <c r="H53" s="251">
        <f>'[4]Văn phòng tỉnh'!H53+'[4]TP Bắc Giang '!H53+'[4]Việt Yên '!H53+'[4]Hiệp Hòa '!H53+'[4]Yên Dũng R'!H53+'[4]Lạng Giang R'!H53+'[4]Tân Yên '!H53+'[4]Yên Thế '!H53+'[4]Lục Nam '!H53+'[4]Lục Ngạn  '!H53+'[4]Sơn Động (R)'!H53</f>
        <v>0</v>
      </c>
      <c r="I53" s="251">
        <f>'[4]Văn phòng tỉnh'!I53+'[4]TP Bắc Giang '!I53+'[4]Việt Yên '!I53+'[4]Hiệp Hòa '!I53+'[4]Yên Dũng R'!I53+'[4]Lạng Giang R'!I53+'[4]Tân Yên '!I53+'[4]Yên Thế '!I53+'[4]Lục Nam '!I53+'[4]Lục Ngạn  '!I53+'[4]Sơn Động (R)'!I53</f>
        <v>5539907828</v>
      </c>
      <c r="J53" s="251">
        <f>'[4]Văn phòng tỉnh'!J53+'[4]TP Bắc Giang '!J53+'[4]Việt Yên '!J53+'[4]Hiệp Hòa '!J53+'[4]Yên Dũng R'!J53+'[4]Lạng Giang R'!J53+'[4]Tân Yên '!J53+'[4]Yên Thế '!J53+'[4]Lục Nam '!J53+'[4]Lục Ngạn  '!J53+'[4]Sơn Động (R)'!J53</f>
        <v>6207307829</v>
      </c>
      <c r="K53" s="253">
        <f t="shared" si="3"/>
        <v>123.16869342144639</v>
      </c>
      <c r="L53" s="254">
        <f t="shared" si="4"/>
        <v>123.16869342144639</v>
      </c>
    </row>
    <row r="54" spans="1:12" ht="21" customHeight="1">
      <c r="A54" s="268"/>
      <c r="B54" s="269" t="s">
        <v>272</v>
      </c>
      <c r="C54" s="251">
        <v>88000000000</v>
      </c>
      <c r="D54" s="251">
        <v>88000000000</v>
      </c>
      <c r="E54" s="251">
        <f t="shared" si="1"/>
        <v>86624205851</v>
      </c>
      <c r="F54" s="251">
        <f>'[4]Văn phòng tỉnh'!F54+'[4]TP Bắc Giang '!F54+'[4]Việt Yên '!F54+'[4]Hiệp Hòa '!F54+'[4]Yên Dũng R'!F54+'[4]Lạng Giang R'!F54+'[4]Tân Yên '!F54+'[4]Yên Thế '!F54+'[4]Lục Nam '!F54+'[4]Lục Ngạn  '!F54+'[4]Sơn Động (R)'!F54</f>
        <v>3122120002</v>
      </c>
      <c r="G54" s="251">
        <f t="shared" si="2"/>
        <v>83502085849</v>
      </c>
      <c r="H54" s="251">
        <f>'[4]Văn phòng tỉnh'!H54+'[4]TP Bắc Giang '!H54+'[4]Việt Yên '!H54+'[4]Hiệp Hòa '!H54+'[4]Yên Dũng R'!H54+'[4]Lạng Giang R'!H54+'[4]Tân Yên '!H54+'[4]Yên Thế '!H54+'[4]Lục Nam '!H54+'[4]Lục Ngạn  '!H54+'[4]Sơn Động (R)'!H54</f>
        <v>17993339320</v>
      </c>
      <c r="I54" s="251">
        <f>'[4]Văn phòng tỉnh'!I54+'[4]TP Bắc Giang '!I54+'[4]Việt Yên '!I54+'[4]Hiệp Hòa '!I54+'[4]Yên Dũng R'!I54+'[4]Lạng Giang R'!I54+'[4]Tân Yên '!I54+'[4]Yên Thế '!I54+'[4]Lục Nam '!I54+'[4]Lục Ngạn  '!I54+'[4]Sơn Động (R)'!I54</f>
        <v>24583127219</v>
      </c>
      <c r="J54" s="251">
        <f>'[4]Văn phòng tỉnh'!J54+'[4]TP Bắc Giang '!J54+'[4]Việt Yên '!J54+'[4]Hiệp Hòa '!J54+'[4]Yên Dũng R'!J54+'[4]Lạng Giang R'!J54+'[4]Tân Yên '!J54+'[4]Yên Thế '!J54+'[4]Lục Nam '!J54+'[4]Lục Ngạn  '!J54+'[4]Sơn Động (R)'!J54</f>
        <v>40925619310</v>
      </c>
      <c r="K54" s="253">
        <f t="shared" si="3"/>
        <v>98.43659755795454</v>
      </c>
      <c r="L54" s="254">
        <f t="shared" si="4"/>
        <v>98.43659755795454</v>
      </c>
    </row>
    <row r="55" spans="1:12" ht="21" customHeight="1">
      <c r="A55" s="268"/>
      <c r="B55" s="269" t="s">
        <v>273</v>
      </c>
      <c r="C55" s="280">
        <v>20000000000</v>
      </c>
      <c r="D55" s="280"/>
      <c r="E55" s="251">
        <f t="shared" si="1"/>
        <v>31429439063</v>
      </c>
      <c r="F55" s="251">
        <f>'[4]Văn phòng tỉnh'!F55+'[4]TP Bắc Giang '!F55+'[4]Việt Yên '!F55+'[4]Hiệp Hòa '!F55+'[4]Yên Dũng R'!F55+'[4]Lạng Giang R'!F55+'[4]Tân Yên '!F55+'[4]Yên Thế '!F55+'[4]Lục Nam '!F55+'[4]Lục Ngạn  '!F55+'[4]Sơn Động (R)'!F55</f>
        <v>0</v>
      </c>
      <c r="G55" s="251">
        <f t="shared" si="2"/>
        <v>31429439063</v>
      </c>
      <c r="H55" s="251">
        <f>'[4]Văn phòng tỉnh'!H55+'[4]TP Bắc Giang '!H55+'[4]Việt Yên '!H55+'[4]Hiệp Hòa '!H55+'[4]Yên Dũng R'!H55+'[4]Lạng Giang R'!H55+'[4]Tân Yên '!H55+'[4]Yên Thế '!H55+'[4]Lục Nam '!H55+'[4]Lục Ngạn  '!H55+'[4]Sơn Động (R)'!H55</f>
        <v>0</v>
      </c>
      <c r="I55" s="251">
        <f>'[4]Văn phòng tỉnh'!I55+'[4]TP Bắc Giang '!I55+'[4]Việt Yên '!I55+'[4]Hiệp Hòa '!I55+'[4]Yên Dũng R'!I55+'[4]Lạng Giang R'!I55+'[4]Tân Yên '!I55+'[4]Yên Thế '!I55+'[4]Lục Nam '!I55+'[4]Lục Ngạn  '!I55+'[4]Sơn Động (R)'!I55</f>
        <v>15714719519</v>
      </c>
      <c r="J55" s="251">
        <f>'[4]Văn phòng tỉnh'!J55+'[4]TP Bắc Giang '!J55+'[4]Việt Yên '!J55+'[4]Hiệp Hòa '!J55+'[4]Yên Dũng R'!J55+'[4]Lạng Giang R'!J55+'[4]Tân Yên '!J55+'[4]Yên Thế '!J55+'[4]Lục Nam '!J55+'[4]Lục Ngạn  '!J55+'[4]Sơn Động (R)'!J55</f>
        <v>15714719544</v>
      </c>
      <c r="K55" s="253">
        <f t="shared" si="3"/>
        <v>157.147195315</v>
      </c>
      <c r="L55" s="254"/>
    </row>
    <row r="56" spans="1:17" s="266" customFormat="1" ht="21" customHeight="1">
      <c r="A56" s="262" t="s">
        <v>274</v>
      </c>
      <c r="B56" s="263" t="s">
        <v>416</v>
      </c>
      <c r="C56" s="252">
        <v>3000000000000</v>
      </c>
      <c r="D56" s="252">
        <v>4390000000000</v>
      </c>
      <c r="E56" s="252">
        <f t="shared" si="1"/>
        <v>11690485136739</v>
      </c>
      <c r="F56" s="252">
        <f>F57+F58</f>
        <v>0</v>
      </c>
      <c r="G56" s="252">
        <f t="shared" si="2"/>
        <v>11690485136739</v>
      </c>
      <c r="H56" s="252">
        <f>H57+H58</f>
        <v>1751670365043</v>
      </c>
      <c r="I56" s="252">
        <f>I57+I58</f>
        <v>9039913703011</v>
      </c>
      <c r="J56" s="252">
        <f>J57+J58</f>
        <v>898901068685</v>
      </c>
      <c r="K56" s="264">
        <f t="shared" si="3"/>
        <v>389.6828378913</v>
      </c>
      <c r="L56" s="265">
        <f t="shared" si="4"/>
        <v>266.2980668961048</v>
      </c>
      <c r="N56" s="272"/>
      <c r="O56" s="423"/>
      <c r="P56" s="423"/>
      <c r="Q56" s="423"/>
    </row>
    <row r="57" spans="1:12" ht="21" customHeight="1">
      <c r="A57" s="268"/>
      <c r="B57" s="269" t="s">
        <v>275</v>
      </c>
      <c r="C57" s="251"/>
      <c r="D57" s="251"/>
      <c r="E57" s="251">
        <f t="shared" si="1"/>
        <v>0</v>
      </c>
      <c r="F57" s="251">
        <f>'[4]Văn phòng tỉnh'!F57+'[4]TP Bắc Giang '!F57+'[4]Việt Yên '!F57+'[4]Hiệp Hòa '!F57+'[4]Yên Dũng R'!F57+'[4]Lạng Giang R'!F57+'[4]Tân Yên '!F57+'[4]Yên Thế '!F57+'[4]Lục Nam '!F57+'[4]Lục Ngạn  '!F57+'[4]Sơn Động (R)'!F57</f>
        <v>0</v>
      </c>
      <c r="G57" s="251">
        <f t="shared" si="2"/>
        <v>0</v>
      </c>
      <c r="H57" s="251">
        <f>'[4]Văn phòng tỉnh'!H57+'[4]TP Bắc Giang '!H57+'[4]Việt Yên '!H57+'[4]Hiệp Hòa '!H57+'[4]Yên Dũng R'!H57+'[4]Lạng Giang R'!H57+'[4]Tân Yên '!H57+'[4]Yên Thế '!H57+'[4]Lục Nam '!H57+'[4]Lục Ngạn  '!H57+'[4]Sơn Động (R)'!H57</f>
        <v>0</v>
      </c>
      <c r="I57" s="251">
        <f>'[4]Văn phòng tỉnh'!I57+'[4]TP Bắc Giang '!I57+'[4]Việt Yên '!I57+'[4]Hiệp Hòa '!I57+'[4]Yên Dũng R'!I57+'[4]Lạng Giang R'!I57+'[4]Tân Yên '!I57+'[4]Yên Thế '!I57+'[4]Lục Nam '!I57+'[4]Lục Ngạn  '!I57+'[4]Sơn Động (R)'!I57</f>
        <v>0</v>
      </c>
      <c r="J57" s="251">
        <f>'[4]Văn phòng tỉnh'!J57+'[4]TP Bắc Giang '!J57+'[4]Việt Yên '!J57+'[4]Hiệp Hòa '!J57+'[4]Yên Dũng R'!J57+'[4]Lạng Giang R'!J57+'[4]Tân Yên '!J57+'[4]Yên Thế '!J57+'[4]Lục Nam '!J57+'[4]Lục Ngạn  '!J57+'[4]Sơn Động (R)'!J57</f>
        <v>0</v>
      </c>
      <c r="K57" s="253"/>
      <c r="L57" s="254"/>
    </row>
    <row r="58" spans="1:12" ht="21" customHeight="1">
      <c r="A58" s="268"/>
      <c r="B58" s="269" t="s">
        <v>276</v>
      </c>
      <c r="C58" s="251">
        <v>3000000000000</v>
      </c>
      <c r="D58" s="251">
        <v>4390000000000</v>
      </c>
      <c r="E58" s="251">
        <f t="shared" si="1"/>
        <v>11690485136739</v>
      </c>
      <c r="F58" s="251">
        <f>'[4]Văn phòng tỉnh'!F58+'[4]TP Bắc Giang '!F58+'[4]Việt Yên '!F58+'[4]Hiệp Hòa '!F58+'[4]Yên Dũng R'!F58+'[4]Lạng Giang R'!F58+'[4]Tân Yên '!F58+'[4]Yên Thế '!F58+'[4]Lục Nam '!F58+'[4]Lục Ngạn  '!F58+'[4]Sơn Động (R)'!F58</f>
        <v>0</v>
      </c>
      <c r="G58" s="251">
        <f t="shared" si="2"/>
        <v>11690485136739</v>
      </c>
      <c r="H58" s="251">
        <f>'[4]Văn phòng tỉnh'!H58+'[4]TP Bắc Giang '!H58+'[4]Việt Yên '!H58+'[4]Hiệp Hòa '!H58+'[4]Yên Dũng R'!H58+'[4]Lạng Giang R'!H58+'[4]Tân Yên '!H58+'[4]Yên Thế '!H58+'[4]Lục Nam '!H58+'[4]Lục Ngạn  '!H58+'[4]Sơn Động (R)'!H58</f>
        <v>1751670365043</v>
      </c>
      <c r="I58" s="251">
        <f>'[4]Văn phòng tỉnh'!I58+'[4]TP Bắc Giang '!I58+'[4]Việt Yên '!I58+'[4]Hiệp Hòa '!I58+'[4]Yên Dũng R'!I58+'[4]Lạng Giang R'!I58+'[4]Tân Yên '!I58+'[4]Yên Thế '!I58+'[4]Lục Nam '!I58+'[4]Lục Ngạn  '!I58+'[4]Sơn Động (R)'!I58</f>
        <v>9039913703011</v>
      </c>
      <c r="J58" s="251">
        <f>'[4]Văn phòng tỉnh'!J58+'[4]TP Bắc Giang '!J58+'[4]Việt Yên '!J58+'[4]Hiệp Hòa '!J58+'[4]Yên Dũng R'!J58+'[4]Lạng Giang R'!J58+'[4]Tân Yên '!J58+'[4]Yên Thế '!J58+'[4]Lục Nam '!J58+'[4]Lục Ngạn  '!J58+'[4]Sơn Động (R)'!J58</f>
        <v>898901068685</v>
      </c>
      <c r="K58" s="253">
        <f t="shared" si="3"/>
        <v>389.6828378913</v>
      </c>
      <c r="L58" s="254">
        <f t="shared" si="4"/>
        <v>266.2980668961048</v>
      </c>
    </row>
    <row r="59" spans="1:12" ht="21" customHeight="1" hidden="1">
      <c r="A59" s="268"/>
      <c r="B59" s="281" t="s">
        <v>277</v>
      </c>
      <c r="C59" s="251"/>
      <c r="D59" s="251"/>
      <c r="E59" s="251"/>
      <c r="F59" s="251"/>
      <c r="G59" s="251"/>
      <c r="H59" s="251"/>
      <c r="I59" s="251"/>
      <c r="J59" s="251"/>
      <c r="K59" s="253"/>
      <c r="L59" s="254"/>
    </row>
    <row r="60" spans="1:14" s="266" customFormat="1" ht="21" customHeight="1">
      <c r="A60" s="262" t="s">
        <v>278</v>
      </c>
      <c r="B60" s="263" t="s">
        <v>415</v>
      </c>
      <c r="C60" s="252">
        <v>80000000000</v>
      </c>
      <c r="D60" s="252">
        <v>80000000000</v>
      </c>
      <c r="E60" s="252">
        <f t="shared" si="1"/>
        <v>232083649117</v>
      </c>
      <c r="F60" s="251">
        <f>'[4]Văn phòng tỉnh'!F60+'[4]TP Bắc Giang '!F60+'[4]Việt Yên '!F60+'[4]Hiệp Hòa '!F60+'[4]Yên Dũng R'!F60+'[4]Lạng Giang R'!F60+'[4]Tân Yên '!F60+'[4]Yên Thế '!F60+'[4]Lục Nam '!F60+'[4]Lục Ngạn  '!F60+'[4]Sơn Động (R)'!F60</f>
        <v>0</v>
      </c>
      <c r="G60" s="252">
        <f t="shared" si="2"/>
        <v>232083649117</v>
      </c>
      <c r="H60" s="179">
        <f>'[4]Văn phòng tỉnh'!H60+'[4]TP Bắc Giang '!H60+'[4]Việt Yên '!H60+'[4]Hiệp Hòa '!H60+'[4]Yên Dũng R'!H60+'[4]Lạng Giang R'!H60+'[4]Tân Yên '!H60+'[4]Yên Thế '!H60+'[4]Lục Nam '!H60+'[4]Lục Ngạn  '!H60+'[4]Sơn Động (R)'!H60</f>
        <v>176000675036</v>
      </c>
      <c r="I60" s="179">
        <f>'[4]Văn phòng tỉnh'!I60+'[4]TP Bắc Giang '!I60+'[4]Việt Yên '!I60+'[4]Hiệp Hòa '!I60+'[4]Yên Dũng R'!I60+'[4]Lạng Giang R'!I60+'[4]Tân Yên '!I60+'[4]Yên Thế '!I60+'[4]Lục Nam '!I60+'[4]Lục Ngạn  '!I60+'[4]Sơn Động (R)'!I60</f>
        <v>56082974081</v>
      </c>
      <c r="J60" s="179">
        <f>'[4]Văn phòng tỉnh'!J60+'[4]TP Bắc Giang '!J60+'[4]Việt Yên '!J60+'[4]Hiệp Hòa '!J60+'[4]Yên Dũng R'!J60+'[4]Lạng Giang R'!J60+'[4]Tân Yên '!J60+'[4]Yên Thế '!J60+'[4]Lục Nam '!J60+'[4]Lục Ngạn  '!J60+'[4]Sơn Động (R)'!J60</f>
        <v>0</v>
      </c>
      <c r="K60" s="264">
        <f t="shared" si="3"/>
        <v>290.10456139625</v>
      </c>
      <c r="L60" s="265">
        <f t="shared" si="4"/>
        <v>290.10456139625</v>
      </c>
      <c r="N60" s="272"/>
    </row>
    <row r="61" spans="1:14" s="266" customFormat="1" ht="21" customHeight="1" hidden="1">
      <c r="A61" s="262"/>
      <c r="B61" s="281" t="s">
        <v>279</v>
      </c>
      <c r="C61" s="252"/>
      <c r="D61" s="252"/>
      <c r="E61" s="252"/>
      <c r="F61" s="251"/>
      <c r="G61" s="252"/>
      <c r="H61" s="179"/>
      <c r="I61" s="179"/>
      <c r="J61" s="179"/>
      <c r="K61" s="264"/>
      <c r="L61" s="265"/>
      <c r="N61" s="272"/>
    </row>
    <row r="62" spans="1:14" s="266" customFormat="1" ht="21" customHeight="1">
      <c r="A62" s="262">
        <v>13</v>
      </c>
      <c r="B62" s="263" t="s">
        <v>280</v>
      </c>
      <c r="C62" s="252">
        <f>'[4]Văn phòng tỉnh'!C62+'[4]TP Bắc Giang '!C62+'[4]Việt Yên '!C62+'[4]Hiệp Hòa '!C62+'[4]Yên Dũng R'!C62+'[4]Lạng Giang R'!C62+'[4]Tân Yên '!C62+'[4]Yên Thế '!C62+'[4]Lục Nam '!C62+'[4]Lục Ngạn  '!C62+'[4]Sơn Động (R)'!C62</f>
        <v>0</v>
      </c>
      <c r="D62" s="252">
        <f>'[4]Văn phòng tỉnh'!D62+'[4]TP Bắc Giang '!D62+'[4]Việt Yên '!D62+'[4]Hiệp Hòa '!D62+'[4]Yên Dũng R'!D62+'[4]Lạng Giang R'!D62+'[4]Tân Yên '!D62+'[4]Yên Thế '!D62+'[4]Lục Nam '!D62+'[4]Lục Ngạn  '!D62+'[4]Sơn Động (R)'!D62</f>
        <v>0</v>
      </c>
      <c r="E62" s="252">
        <f t="shared" si="1"/>
        <v>0</v>
      </c>
      <c r="F62" s="252">
        <f>F63+F64</f>
        <v>0</v>
      </c>
      <c r="G62" s="252">
        <f t="shared" si="2"/>
        <v>0</v>
      </c>
      <c r="H62" s="252">
        <f>H63+H64</f>
        <v>0</v>
      </c>
      <c r="I62" s="252">
        <f>I63+I64</f>
        <v>0</v>
      </c>
      <c r="J62" s="252">
        <f>J63+J64</f>
        <v>0</v>
      </c>
      <c r="K62" s="264"/>
      <c r="L62" s="265"/>
      <c r="N62" s="272"/>
    </row>
    <row r="63" spans="1:12" ht="21" customHeight="1">
      <c r="A63" s="268" t="s">
        <v>133</v>
      </c>
      <c r="B63" s="269" t="s">
        <v>281</v>
      </c>
      <c r="C63" s="252">
        <f>'[4]Văn phòng tỉnh'!C63+'[4]TP Bắc Giang '!C63+'[4]Việt Yên '!C63+'[4]Hiệp Hòa '!C63+'[4]Yên Dũng R'!C63+'[4]Lạng Giang R'!C63+'[4]Tân Yên '!C63+'[4]Yên Thế '!C63+'[4]Lục Nam '!C63+'[4]Lục Ngạn  '!C63+'[4]Sơn Động (R)'!C63</f>
        <v>0</v>
      </c>
      <c r="D63" s="252">
        <f>'[4]Văn phòng tỉnh'!D63+'[4]TP Bắc Giang '!D63+'[4]Việt Yên '!D63+'[4]Hiệp Hòa '!D63+'[4]Yên Dũng R'!D63+'[4]Lạng Giang R'!D63+'[4]Tân Yên '!D63+'[4]Yên Thế '!D63+'[4]Lục Nam '!D63+'[4]Lục Ngạn  '!D63+'[4]Sơn Động (R)'!D63</f>
        <v>0</v>
      </c>
      <c r="E63" s="251">
        <f t="shared" si="1"/>
        <v>0</v>
      </c>
      <c r="F63" s="251">
        <f>'[4]Văn phòng tỉnh'!F63+'[4]TP Bắc Giang '!F63+'[4]Việt Yên '!F63+'[4]Hiệp Hòa '!F63+'[4]Yên Dũng R'!F63+'[4]Lạng Giang R'!F63+'[4]Tân Yên '!F63+'[4]Yên Thế '!F63+'[4]Lục Nam '!F63+'[4]Lục Ngạn  '!F63+'[4]Sơn Động (R)'!F63</f>
        <v>0</v>
      </c>
      <c r="G63" s="251">
        <f t="shared" si="2"/>
        <v>0</v>
      </c>
      <c r="H63" s="251">
        <f>'[4]Văn phòng tỉnh'!H63+'[4]TP Bắc Giang '!H63+'[4]Việt Yên '!H63+'[4]Hiệp Hòa '!H63+'[4]Yên Dũng R'!H63+'[4]Lạng Giang R'!H63+'[4]Tân Yên '!H63+'[4]Yên Thế '!H63+'[4]Lục Nam '!H63+'[4]Lục Ngạn  '!H63+'[4]Sơn Động (R)'!H63</f>
        <v>0</v>
      </c>
      <c r="I63" s="251">
        <f>'[4]Văn phòng tỉnh'!I63+'[4]TP Bắc Giang '!I63+'[4]Việt Yên '!I63+'[4]Hiệp Hòa '!I63+'[4]Yên Dũng R'!I63+'[4]Lạng Giang R'!I63+'[4]Tân Yên '!I63+'[4]Yên Thế '!I63+'[4]Lục Nam '!I63+'[4]Lục Ngạn  '!I63+'[4]Sơn Động (R)'!I63</f>
        <v>0</v>
      </c>
      <c r="J63" s="251">
        <f>'[4]Văn phòng tỉnh'!J63+'[4]TP Bắc Giang '!J63+'[4]Việt Yên '!J63+'[4]Hiệp Hòa '!J63+'[4]Yên Dũng R'!J63+'[4]Lạng Giang R'!J63+'[4]Tân Yên '!J63+'[4]Yên Thế '!J63+'[4]Lục Nam '!J63+'[4]Lục Ngạn  '!J63+'[4]Sơn Động (R)'!J63</f>
        <v>0</v>
      </c>
      <c r="K63" s="253"/>
      <c r="L63" s="254"/>
    </row>
    <row r="64" spans="1:12" ht="21" customHeight="1">
      <c r="A64" s="268" t="s">
        <v>133</v>
      </c>
      <c r="B64" s="269" t="s">
        <v>282</v>
      </c>
      <c r="C64" s="252">
        <f>'[4]Văn phòng tỉnh'!C64+'[4]TP Bắc Giang '!C64+'[4]Việt Yên '!C64+'[4]Hiệp Hòa '!C64+'[4]Yên Dũng R'!C64+'[4]Lạng Giang R'!C64+'[4]Tân Yên '!C64+'[4]Yên Thế '!C64+'[4]Lục Nam '!C64+'[4]Lục Ngạn  '!C64+'[4]Sơn Động (R)'!C64</f>
        <v>0</v>
      </c>
      <c r="D64" s="252">
        <f>'[4]Văn phòng tỉnh'!D64+'[4]TP Bắc Giang '!D64+'[4]Việt Yên '!D64+'[4]Hiệp Hòa '!D64+'[4]Yên Dũng R'!D64+'[4]Lạng Giang R'!D64+'[4]Tân Yên '!D64+'[4]Yên Thế '!D64+'[4]Lục Nam '!D64+'[4]Lục Ngạn  '!D64+'[4]Sơn Động (R)'!D64</f>
        <v>0</v>
      </c>
      <c r="E64" s="251">
        <f t="shared" si="1"/>
        <v>0</v>
      </c>
      <c r="F64" s="251">
        <f>'[4]Văn phòng tỉnh'!F64+'[4]TP Bắc Giang '!F64+'[4]Việt Yên '!F64+'[4]Hiệp Hòa '!F64+'[4]Yên Dũng R'!F64+'[4]Lạng Giang R'!F64+'[4]Tân Yên '!F64+'[4]Yên Thế '!F64+'[4]Lục Nam '!F64+'[4]Lục Ngạn  '!F64+'[4]Sơn Động (R)'!F64</f>
        <v>0</v>
      </c>
      <c r="G64" s="251">
        <f t="shared" si="2"/>
        <v>0</v>
      </c>
      <c r="H64" s="251">
        <f>'[4]Văn phòng tỉnh'!H64+'[4]TP Bắc Giang '!H64+'[4]Việt Yên '!H64+'[4]Hiệp Hòa '!H64+'[4]Yên Dũng R'!H64+'[4]Lạng Giang R'!H64+'[4]Tân Yên '!H64+'[4]Yên Thế '!H64+'[4]Lục Nam '!H64+'[4]Lục Ngạn  '!H64+'[4]Sơn Động (R)'!H64</f>
        <v>0</v>
      </c>
      <c r="I64" s="251">
        <f>'[4]Văn phòng tỉnh'!I64+'[4]TP Bắc Giang '!I64+'[4]Việt Yên '!I64+'[4]Hiệp Hòa '!I64+'[4]Yên Dũng R'!I64+'[4]Lạng Giang R'!I64+'[4]Tân Yên '!I64+'[4]Yên Thế '!I64+'[4]Lục Nam '!I64+'[4]Lục Ngạn  '!I64+'[4]Sơn Động (R)'!I64</f>
        <v>0</v>
      </c>
      <c r="J64" s="251">
        <f>'[4]Văn phòng tỉnh'!J64+'[4]TP Bắc Giang '!J64+'[4]Việt Yên '!J64+'[4]Hiệp Hòa '!J64+'[4]Yên Dũng R'!J64+'[4]Lạng Giang R'!J64+'[4]Tân Yên '!J64+'[4]Yên Thế '!J64+'[4]Lục Nam '!J64+'[4]Lục Ngạn  '!J64+'[4]Sơn Động (R)'!J64</f>
        <v>0</v>
      </c>
      <c r="K64" s="253"/>
      <c r="L64" s="254"/>
    </row>
    <row r="65" spans="1:14" s="266" customFormat="1" ht="21" customHeight="1">
      <c r="A65" s="262" t="s">
        <v>283</v>
      </c>
      <c r="B65" s="263" t="s">
        <v>284</v>
      </c>
      <c r="C65" s="252">
        <f>'[4]Văn phòng tỉnh'!C65+'[4]TP Bắc Giang '!C65+'[4]Việt Yên '!C65+'[4]Hiệp Hòa '!C65+'[4]Yên Dũng R'!C65+'[4]Lạng Giang R'!C65+'[4]Tân Yên '!C65+'[4]Yên Thế '!C65+'[4]Lục Nam '!C65+'[4]Lục Ngạn  '!C65+'[4]Sơn Động (R)'!C65</f>
        <v>0</v>
      </c>
      <c r="D65" s="252">
        <f>'[4]Văn phòng tỉnh'!D65+'[4]TP Bắc Giang '!D65+'[4]Việt Yên '!D65+'[4]Hiệp Hòa '!D65+'[4]Yên Dũng R'!D65+'[4]Lạng Giang R'!D65+'[4]Tân Yên '!D65+'[4]Yên Thế '!D65+'[4]Lục Nam '!D65+'[4]Lục Ngạn  '!D65+'[4]Sơn Động (R)'!D65</f>
        <v>0</v>
      </c>
      <c r="E65" s="252">
        <f t="shared" si="1"/>
        <v>0</v>
      </c>
      <c r="F65" s="251">
        <f>'[4]Văn phòng tỉnh'!F65+'[4]TP Bắc Giang '!F65+'[4]Việt Yên '!F65+'[4]Hiệp Hòa '!F65+'[4]Yên Dũng R'!F65+'[4]Lạng Giang R'!F65+'[4]Tân Yên '!F65+'[4]Yên Thế '!F65+'[4]Lục Nam '!F65+'[4]Lục Ngạn  '!F65+'[4]Sơn Động (R)'!F65</f>
        <v>0</v>
      </c>
      <c r="G65" s="252">
        <f t="shared" si="2"/>
        <v>0</v>
      </c>
      <c r="H65" s="251">
        <f>'[4]Văn phòng tỉnh'!H65+'[4]TP Bắc Giang '!H65+'[4]Việt Yên '!H65+'[4]Hiệp Hòa '!H65+'[4]Yên Dũng R'!H65+'[4]Lạng Giang R'!H65+'[4]Tân Yên '!H65+'[4]Yên Thế '!H65+'[4]Lục Nam '!H65+'[4]Lục Ngạn  '!H65+'[4]Sơn Động (R)'!H65</f>
        <v>0</v>
      </c>
      <c r="I65" s="251">
        <f>'[4]Văn phòng tỉnh'!I65+'[4]TP Bắc Giang '!I65+'[4]Việt Yên '!I65+'[4]Hiệp Hòa '!I65+'[4]Yên Dũng R'!I65+'[4]Lạng Giang R'!I65+'[4]Tân Yên '!I65+'[4]Yên Thế '!I65+'[4]Lục Nam '!I65+'[4]Lục Ngạn  '!I65+'[4]Sơn Động (R)'!I65</f>
        <v>0</v>
      </c>
      <c r="J65" s="251">
        <f>'[4]Văn phòng tỉnh'!J65+'[4]TP Bắc Giang '!J65+'[4]Việt Yên '!J65+'[4]Hiệp Hòa '!J65+'[4]Yên Dũng R'!J65+'[4]Lạng Giang R'!J65+'[4]Tân Yên '!J65+'[4]Yên Thế '!J65+'[4]Lục Nam '!J65+'[4]Lục Ngạn  '!J65+'[4]Sơn Động (R)'!J65</f>
        <v>0</v>
      </c>
      <c r="K65" s="264"/>
      <c r="L65" s="265"/>
      <c r="N65" s="272"/>
    </row>
    <row r="66" spans="1:12" ht="21" customHeight="1">
      <c r="A66" s="270" t="s">
        <v>133</v>
      </c>
      <c r="B66" s="269" t="s">
        <v>285</v>
      </c>
      <c r="C66" s="251">
        <f>'[4]Văn phòng tỉnh'!C66+'[4]TP Bắc Giang '!C66+'[4]Việt Yên '!C66+'[4]Hiệp Hòa '!C66+'[4]Yên Dũng R'!C66+'[4]Lạng Giang R'!C66+'[4]Tân Yên '!C66+'[4]Yên Thế '!C66+'[4]Lục Nam '!C66+'[4]Lục Ngạn  '!C66+'[4]Sơn Động (R)'!C66</f>
        <v>0</v>
      </c>
      <c r="D66" s="251">
        <f>'[4]Văn phòng tỉnh'!D66+'[4]TP Bắc Giang '!D66+'[4]Việt Yên '!D66+'[4]Hiệp Hòa '!D66+'[4]Yên Dũng R'!D66+'[4]Lạng Giang R'!D66+'[4]Tân Yên '!D66+'[4]Yên Thế '!D66+'[4]Lục Nam '!D66+'[4]Lục Ngạn  '!D66+'[4]Sơn Động (R)'!D66</f>
        <v>0</v>
      </c>
      <c r="E66" s="251">
        <f t="shared" si="1"/>
        <v>0</v>
      </c>
      <c r="F66" s="251">
        <f>'[4]Văn phòng tỉnh'!F66+'[4]TP Bắc Giang '!F66+'[4]Việt Yên '!F66+'[4]Hiệp Hòa '!F66+'[4]Yên Dũng R'!F66+'[4]Lạng Giang R'!F66+'[4]Tân Yên '!F66+'[4]Yên Thế '!F66+'[4]Lục Nam '!F66+'[4]Lục Ngạn  '!F66+'[4]Sơn Động (R)'!F66</f>
        <v>0</v>
      </c>
      <c r="G66" s="251">
        <f t="shared" si="2"/>
        <v>0</v>
      </c>
      <c r="H66" s="251">
        <f>'[4]Văn phòng tỉnh'!H66+'[4]TP Bắc Giang '!H66+'[4]Việt Yên '!H66+'[4]Hiệp Hòa '!H66+'[4]Yên Dũng R'!H66+'[4]Lạng Giang R'!H66+'[4]Tân Yên '!H66+'[4]Yên Thế '!H66+'[4]Lục Nam '!H66+'[4]Lục Ngạn  '!H66+'[4]Sơn Động (R)'!H66</f>
        <v>0</v>
      </c>
      <c r="I66" s="251">
        <f>'[4]Văn phòng tỉnh'!I66+'[4]TP Bắc Giang '!I66+'[4]Việt Yên '!I66+'[4]Hiệp Hòa '!I66+'[4]Yên Dũng R'!I66+'[4]Lạng Giang R'!I66+'[4]Tân Yên '!I66+'[4]Yên Thế '!I66+'[4]Lục Nam '!I66+'[4]Lục Ngạn  '!I66+'[4]Sơn Động (R)'!I66</f>
        <v>0</v>
      </c>
      <c r="J66" s="251">
        <f>'[4]Văn phòng tỉnh'!J66+'[4]TP Bắc Giang '!J66+'[4]Việt Yên '!J66+'[4]Hiệp Hòa '!J66+'[4]Yên Dũng R'!J66+'[4]Lạng Giang R'!J66+'[4]Tân Yên '!J66+'[4]Yên Thế '!J66+'[4]Lục Nam '!J66+'[4]Lục Ngạn  '!J66+'[4]Sơn Động (R)'!J66</f>
        <v>0</v>
      </c>
      <c r="K66" s="253"/>
      <c r="L66" s="254"/>
    </row>
    <row r="67" spans="1:12" ht="21" customHeight="1">
      <c r="A67" s="268"/>
      <c r="B67" s="269" t="s">
        <v>286</v>
      </c>
      <c r="C67" s="251">
        <f>'[4]Văn phòng tỉnh'!C67+'[4]TP Bắc Giang '!C67+'[4]Việt Yên '!C67+'[4]Hiệp Hòa '!C67+'[4]Yên Dũng R'!C67+'[4]Lạng Giang R'!C67+'[4]Tân Yên '!C67+'[4]Yên Thế '!C67+'[4]Lục Nam '!C67+'[4]Lục Ngạn  '!C67+'[4]Sơn Động (R)'!C67</f>
        <v>0</v>
      </c>
      <c r="D67" s="251">
        <f>'[4]Văn phòng tỉnh'!D67+'[4]TP Bắc Giang '!D67+'[4]Việt Yên '!D67+'[4]Hiệp Hòa '!D67+'[4]Yên Dũng R'!D67+'[4]Lạng Giang R'!D67+'[4]Tân Yên '!D67+'[4]Yên Thế '!D67+'[4]Lục Nam '!D67+'[4]Lục Ngạn  '!D67+'[4]Sơn Động (R)'!D67</f>
        <v>0</v>
      </c>
      <c r="E67" s="251">
        <f t="shared" si="1"/>
        <v>0</v>
      </c>
      <c r="F67" s="251">
        <f>'[4]Văn phòng tỉnh'!F67+'[4]TP Bắc Giang '!F67+'[4]Việt Yên '!F67+'[4]Hiệp Hòa '!F67+'[4]Yên Dũng R'!F67+'[4]Lạng Giang R'!F67+'[4]Tân Yên '!F67+'[4]Yên Thế '!F67+'[4]Lục Nam '!F67+'[4]Lục Ngạn  '!F67+'[4]Sơn Động (R)'!F67</f>
        <v>0</v>
      </c>
      <c r="G67" s="251">
        <f t="shared" si="2"/>
        <v>0</v>
      </c>
      <c r="H67" s="251">
        <f>'[4]Văn phòng tỉnh'!H67+'[4]TP Bắc Giang '!H67+'[4]Việt Yên '!H67+'[4]Hiệp Hòa '!H67+'[4]Yên Dũng R'!H67+'[4]Lạng Giang R'!H67+'[4]Tân Yên '!H67+'[4]Yên Thế '!H67+'[4]Lục Nam '!H67+'[4]Lục Ngạn  '!H67+'[4]Sơn Động (R)'!H67</f>
        <v>0</v>
      </c>
      <c r="I67" s="251">
        <f>'[4]Văn phòng tỉnh'!I67+'[4]TP Bắc Giang '!I67+'[4]Việt Yên '!I67+'[4]Hiệp Hòa '!I67+'[4]Yên Dũng R'!I67+'[4]Lạng Giang R'!I67+'[4]Tân Yên '!I67+'[4]Yên Thế '!I67+'[4]Lục Nam '!I67+'[4]Lục Ngạn  '!I67+'[4]Sơn Động (R)'!I67</f>
        <v>0</v>
      </c>
      <c r="J67" s="251">
        <f>'[4]Văn phòng tỉnh'!J67+'[4]TP Bắc Giang '!J67+'[4]Việt Yên '!J67+'[4]Hiệp Hòa '!J67+'[4]Yên Dũng R'!J67+'[4]Lạng Giang R'!J67+'[4]Tân Yên '!J67+'[4]Yên Thế '!J67+'[4]Lục Nam '!J67+'[4]Lục Ngạn  '!J67+'[4]Sơn Động (R)'!J67</f>
        <v>0</v>
      </c>
      <c r="K67" s="253"/>
      <c r="L67" s="254"/>
    </row>
    <row r="68" spans="1:14" s="266" customFormat="1" ht="21" customHeight="1">
      <c r="A68" s="262" t="s">
        <v>287</v>
      </c>
      <c r="B68" s="263" t="s">
        <v>288</v>
      </c>
      <c r="C68" s="252">
        <f>'[4]Văn phòng tỉnh'!C68+'[4]TP Bắc Giang '!C68+'[4]Việt Yên '!C68+'[4]Hiệp Hòa '!C68+'[4]Yên Dũng R'!C68+'[4]Lạng Giang R'!C68+'[4]Tân Yên '!C68+'[4]Yên Thế '!C68+'[4]Lục Nam '!C68+'[4]Lục Ngạn  '!C68+'[4]Sơn Động (R)'!C68</f>
        <v>0</v>
      </c>
      <c r="D68" s="252">
        <f>'[4]Văn phòng tỉnh'!D68+'[4]TP Bắc Giang '!D68+'[4]Việt Yên '!D68+'[4]Hiệp Hòa '!D68+'[4]Yên Dũng R'!D68+'[4]Lạng Giang R'!D68+'[4]Tân Yên '!D68+'[4]Yên Thế '!D68+'[4]Lục Nam '!D68+'[4]Lục Ngạn  '!D68+'[4]Sơn Động (R)'!D68</f>
        <v>0</v>
      </c>
      <c r="E68" s="252">
        <f t="shared" si="1"/>
        <v>0</v>
      </c>
      <c r="F68" s="251">
        <f>'[4]Văn phòng tỉnh'!F68+'[4]TP Bắc Giang '!F68+'[4]Việt Yên '!F68+'[4]Hiệp Hòa '!F68+'[4]Yên Dũng R'!F68+'[4]Lạng Giang R'!F68+'[4]Tân Yên '!F68+'[4]Yên Thế '!F68+'[4]Lục Nam '!F68+'[4]Lục Ngạn  '!F68+'[4]Sơn Động (R)'!F68</f>
        <v>0</v>
      </c>
      <c r="G68" s="252">
        <f t="shared" si="2"/>
        <v>0</v>
      </c>
      <c r="H68" s="251">
        <f>'[4]Văn phòng tỉnh'!H68+'[4]TP Bắc Giang '!H68+'[4]Việt Yên '!H68+'[4]Hiệp Hòa '!H68+'[4]Yên Dũng R'!H68+'[4]Lạng Giang R'!H68+'[4]Tân Yên '!H68+'[4]Yên Thế '!H68+'[4]Lục Nam '!H68+'[4]Lục Ngạn  '!H68+'[4]Sơn Động (R)'!H68</f>
        <v>0</v>
      </c>
      <c r="I68" s="251">
        <f>'[4]Văn phòng tỉnh'!I68+'[4]TP Bắc Giang '!I68+'[4]Việt Yên '!I68+'[4]Hiệp Hòa '!I68+'[4]Yên Dũng R'!I68+'[4]Lạng Giang R'!I68+'[4]Tân Yên '!I68+'[4]Yên Thế '!I68+'[4]Lục Nam '!I68+'[4]Lục Ngạn  '!I68+'[4]Sơn Động (R)'!I68</f>
        <v>0</v>
      </c>
      <c r="J68" s="251">
        <f>'[4]Văn phòng tỉnh'!J68+'[4]TP Bắc Giang '!J68+'[4]Việt Yên '!J68+'[4]Hiệp Hòa '!J68+'[4]Yên Dũng R'!J68+'[4]Lạng Giang R'!J68+'[4]Tân Yên '!J68+'[4]Yên Thế '!J68+'[4]Lục Nam '!J68+'[4]Lục Ngạn  '!J68+'[4]Sơn Động (R)'!J68</f>
        <v>0</v>
      </c>
      <c r="K68" s="264"/>
      <c r="L68" s="265"/>
      <c r="N68" s="272"/>
    </row>
    <row r="69" spans="1:15" s="266" customFormat="1" ht="21" customHeight="1">
      <c r="A69" s="262" t="s">
        <v>289</v>
      </c>
      <c r="B69" s="263" t="s">
        <v>15</v>
      </c>
      <c r="C69" s="252">
        <v>280000000000</v>
      </c>
      <c r="D69" s="252">
        <v>280000000000</v>
      </c>
      <c r="E69" s="252">
        <f t="shared" si="1"/>
        <v>502893740416</v>
      </c>
      <c r="F69" s="252">
        <f>SUM(F70:F81)</f>
        <v>120224223289</v>
      </c>
      <c r="G69" s="252">
        <f>SUM(G70:G81)</f>
        <v>382669517127</v>
      </c>
      <c r="H69" s="252">
        <f>SUM(H70:H81)</f>
        <v>276338445990</v>
      </c>
      <c r="I69" s="252">
        <f>SUM(I70:I81)</f>
        <v>106331071137</v>
      </c>
      <c r="J69" s="252">
        <f>SUM(J70:J81)</f>
        <v>0</v>
      </c>
      <c r="K69" s="264">
        <f t="shared" si="3"/>
        <v>179.60490729142856</v>
      </c>
      <c r="L69" s="265">
        <f t="shared" si="4"/>
        <v>179.60490729142856</v>
      </c>
      <c r="N69" s="272"/>
      <c r="O69" s="282"/>
    </row>
    <row r="70" spans="1:12" ht="21" customHeight="1">
      <c r="A70" s="268" t="s">
        <v>290</v>
      </c>
      <c r="B70" s="269" t="s">
        <v>291</v>
      </c>
      <c r="C70" s="251"/>
      <c r="D70" s="251"/>
      <c r="E70" s="251"/>
      <c r="F70" s="251"/>
      <c r="G70" s="251">
        <f t="shared" si="2"/>
        <v>0</v>
      </c>
      <c r="H70" s="251">
        <f>'[4]Văn phòng tỉnh'!H70+'[4]TP Bắc Giang '!H70+'[4]Việt Yên '!H70+'[4]Hiệp Hòa '!H70+'[4]Yên Dũng R'!H70+'[4]Lạng Giang R'!H70+'[4]Tân Yên '!H70+'[4]Yên Thế '!H70+'[4]Lục Nam '!H70+'[4]Lục Ngạn  '!H70+'[4]Sơn Động (R)'!H70</f>
        <v>0</v>
      </c>
      <c r="I70" s="251">
        <f>'[4]Văn phòng tỉnh'!I70+'[4]TP Bắc Giang '!I70+'[4]Việt Yên '!I70+'[4]Hiệp Hòa '!I70+'[4]Yên Dũng R'!I70+'[4]Lạng Giang R'!I70+'[4]Tân Yên '!I70+'[4]Yên Thế '!I70+'[4]Lục Nam '!I70+'[4]Lục Ngạn  '!I70+'[4]Sơn Động (R)'!I70</f>
        <v>0</v>
      </c>
      <c r="J70" s="251">
        <f>'[4]Văn phòng tỉnh'!J70+'[4]TP Bắc Giang '!J70+'[4]Việt Yên '!J70+'[4]Hiệp Hòa '!J70+'[4]Yên Dũng R'!J70+'[4]Lạng Giang R'!J70+'[4]Tân Yên '!J70+'[4]Yên Thế '!J70+'[4]Lục Nam '!J70+'[4]Lục Ngạn  '!J70+'[4]Sơn Động (R)'!J70</f>
        <v>0</v>
      </c>
      <c r="K70" s="253"/>
      <c r="L70" s="254"/>
    </row>
    <row r="71" spans="1:18" ht="21" customHeight="1">
      <c r="A71" s="283" t="s">
        <v>292</v>
      </c>
      <c r="B71" s="269" t="s">
        <v>293</v>
      </c>
      <c r="C71" s="251"/>
      <c r="D71" s="251"/>
      <c r="E71" s="251">
        <f t="shared" si="1"/>
        <v>85303811600</v>
      </c>
      <c r="F71" s="251">
        <f>'[4]Văn phòng tỉnh'!F71+'[4]TP Bắc Giang '!F71+'[4]Việt Yên '!F71+'[4]Hiệp Hòa '!F71+'[4]Yên Dũng R'!F71+'[4]Lạng Giang R'!F71+'[4]Tân Yên '!F71+'[4]Yên Thế '!F71+'[4]Lục Nam '!F71+'[4]Lục Ngạn  '!F71+'[4]Sơn Động (R)'!F71</f>
        <v>52047206345</v>
      </c>
      <c r="G71" s="251">
        <f t="shared" si="2"/>
        <v>33256605255</v>
      </c>
      <c r="H71" s="251">
        <f>'[4]Văn phòng tỉnh'!H71+'[4]TP Bắc Giang '!H71+'[4]Việt Yên '!H71+'[4]Hiệp Hòa '!H71+'[4]Yên Dũng R'!H71+'[4]Lạng Giang R'!H71+'[4]Tân Yên '!H71+'[4]Yên Thế '!H71+'[4]Lục Nam '!H71+'[4]Lục Ngạn  '!H71+'[4]Sơn Động (R)'!H71</f>
        <v>18926528900</v>
      </c>
      <c r="I71" s="251">
        <f>'[4]Văn phòng tỉnh'!I71+'[4]TP Bắc Giang '!I71+'[4]Việt Yên '!I71+'[4]Hiệp Hòa '!I71+'[4]Yên Dũng R'!I71+'[4]Lạng Giang R'!I71+'[4]Tân Yên '!I71+'[4]Yên Thế '!I71+'[4]Lục Nam '!I71+'[4]Lục Ngạn  '!I71+'[4]Sơn Động (R)'!I71</f>
        <v>14330076355</v>
      </c>
      <c r="J71" s="251">
        <f>'[4]Văn phòng tỉnh'!J71+'[4]TP Bắc Giang '!J71+'[4]Việt Yên '!J71+'[4]Hiệp Hòa '!J71+'[4]Yên Dũng R'!J71+'[4]Lạng Giang R'!J71+'[4]Tân Yên '!J71+'[4]Yên Thế '!J71+'[4]Lục Nam '!J71+'[4]Lục Ngạn  '!J71+'[4]Sơn Động (R)'!J71</f>
        <v>0</v>
      </c>
      <c r="K71" s="253"/>
      <c r="L71" s="254"/>
      <c r="O71" s="271"/>
      <c r="P71" s="271"/>
      <c r="Q71" s="271"/>
      <c r="R71" s="271"/>
    </row>
    <row r="72" spans="1:12" ht="21" customHeight="1">
      <c r="A72" s="283" t="s">
        <v>294</v>
      </c>
      <c r="B72" s="269" t="s">
        <v>295</v>
      </c>
      <c r="C72" s="251"/>
      <c r="D72" s="251"/>
      <c r="E72" s="251">
        <f t="shared" si="1"/>
        <v>54746284292</v>
      </c>
      <c r="F72" s="251">
        <f>'[4]Văn phòng tỉnh'!F72+'[4]TP Bắc Giang '!F72+'[4]Việt Yên '!F72+'[4]Hiệp Hòa '!F72+'[4]Yên Dũng R'!F72+'[4]Lạng Giang R'!F72+'[4]Tân Yên '!F72+'[4]Yên Thế '!F72+'[4]Lục Nam '!F72+'[4]Lục Ngạn  '!F72+'[4]Sơn Động (R)'!F72</f>
        <v>50111446392</v>
      </c>
      <c r="G72" s="251">
        <f t="shared" si="2"/>
        <v>4634837900</v>
      </c>
      <c r="H72" s="251">
        <f>'[4]Văn phòng tỉnh'!H72+'[4]TP Bắc Giang '!H72+'[4]Việt Yên '!H72+'[4]Hiệp Hòa '!H72+'[4]Yên Dũng R'!H72+'[4]Lạng Giang R'!H72+'[4]Tân Yên '!H72+'[4]Yên Thế '!H72+'[4]Lục Nam '!H72+'[4]Lục Ngạn  '!H72+'[4]Sơn Động (R)'!H72</f>
        <v>2830744900</v>
      </c>
      <c r="I72" s="251">
        <f>'[4]Văn phòng tỉnh'!I72+'[4]TP Bắc Giang '!I72+'[4]Việt Yên '!I72+'[4]Hiệp Hòa '!I72+'[4]Yên Dũng R'!I72+'[4]Lạng Giang R'!I72+'[4]Tân Yên '!I72+'[4]Yên Thế '!I72+'[4]Lục Nam '!I72+'[4]Lục Ngạn  '!I72+'[4]Sơn Động (R)'!I72</f>
        <v>1804093000</v>
      </c>
      <c r="J72" s="251">
        <f>'[4]Văn phòng tỉnh'!J72+'[4]TP Bắc Giang '!J72+'[4]Việt Yên '!J72+'[4]Hiệp Hòa '!J72+'[4]Yên Dũng R'!J72+'[4]Lạng Giang R'!J72+'[4]Tân Yên '!J72+'[4]Yên Thế '!J72+'[4]Lục Nam '!J72+'[4]Lục Ngạn  '!J72+'[4]Sơn Động (R)'!J72</f>
        <v>0</v>
      </c>
      <c r="K72" s="253"/>
      <c r="L72" s="254"/>
    </row>
    <row r="73" spans="1:12" ht="21" customHeight="1">
      <c r="A73" s="283" t="s">
        <v>296</v>
      </c>
      <c r="B73" s="269" t="s">
        <v>297</v>
      </c>
      <c r="C73" s="251">
        <f>'[4]Văn phòng tỉnh'!C73+'[4]TP Bắc Giang '!C73+'[4]Việt Yên '!C73+'[4]Hiệp Hòa '!C73+'[4]Yên Dũng R'!C73+'[4]Lạng Giang R'!C73+'[4]Tân Yên '!C73+'[4]Yên Thế '!C73+'[4]Lục Nam '!C73+'[4]Lục Ngạn  '!C73+'[4]Sơn Động (R)'!C73</f>
        <v>0</v>
      </c>
      <c r="D73" s="251">
        <f>'[4]Văn phòng tỉnh'!D73+'[4]TP Bắc Giang '!D73+'[4]Việt Yên '!D73+'[4]Hiệp Hòa '!D73+'[4]Yên Dũng R'!D73+'[4]Lạng Giang R'!D73+'[4]Tân Yên '!D73+'[4]Yên Thế '!D73+'[4]Lục Nam '!D73+'[4]Lục Ngạn  '!D73+'[4]Sơn Động (R)'!D73</f>
        <v>0</v>
      </c>
      <c r="E73" s="251">
        <f t="shared" si="1"/>
        <v>35773890964</v>
      </c>
      <c r="F73" s="251">
        <f>'[4]Văn phòng tỉnh'!F73+'[4]TP Bắc Giang '!F73+'[4]Việt Yên '!F73+'[4]Hiệp Hòa '!F73+'[4]Yên Dũng R'!F73+'[4]Lạng Giang R'!F73+'[4]Tân Yên '!F73+'[4]Yên Thế '!F73+'[4]Lục Nam '!F73+'[4]Lục Ngạn  '!F73+'[4]Sơn Động (R)'!F73</f>
        <v>13163380575</v>
      </c>
      <c r="G73" s="251">
        <f t="shared" si="2"/>
        <v>22610510389</v>
      </c>
      <c r="H73" s="251">
        <f>'[4]Văn phòng tỉnh'!H73+'[4]TP Bắc Giang '!H73+'[4]Việt Yên '!H73+'[4]Hiệp Hòa '!H73+'[4]Yên Dũng R'!H73+'[4]Lạng Giang R'!H73+'[4]Tân Yên '!H73+'[4]Yên Thế '!H73+'[4]Lục Nam '!H73+'[4]Lục Ngạn  '!H73+'[4]Sơn Động (R)'!H73</f>
        <v>306380000</v>
      </c>
      <c r="I73" s="251">
        <f>'[4]Văn phòng tỉnh'!I73+'[4]TP Bắc Giang '!I73+'[4]Việt Yên '!I73+'[4]Hiệp Hòa '!I73+'[4]Yên Dũng R'!I73+'[4]Lạng Giang R'!I73+'[4]Tân Yên '!I73+'[4]Yên Thế '!I73+'[4]Lục Nam '!I73+'[4]Lục Ngạn  '!I73+'[4]Sơn Động (R)'!I73</f>
        <v>22304130389</v>
      </c>
      <c r="J73" s="251">
        <f>'[4]Văn phòng tỉnh'!J73+'[4]TP Bắc Giang '!J73+'[4]Việt Yên '!J73+'[4]Hiệp Hòa '!J73+'[4]Yên Dũng R'!J73+'[4]Lạng Giang R'!J73+'[4]Tân Yên '!J73+'[4]Yên Thế '!J73+'[4]Lục Nam '!J73+'[4]Lục Ngạn  '!J73+'[4]Sơn Động (R)'!J73</f>
        <v>0</v>
      </c>
      <c r="K73" s="253"/>
      <c r="L73" s="254"/>
    </row>
    <row r="74" spans="1:12" ht="21" customHeight="1">
      <c r="A74" s="283" t="s">
        <v>298</v>
      </c>
      <c r="B74" s="284" t="s">
        <v>299</v>
      </c>
      <c r="C74" s="251">
        <f>'[4]Văn phòng tỉnh'!C74+'[4]TP Bắc Giang '!C74+'[4]Việt Yên '!C74+'[4]Hiệp Hòa '!C74+'[4]Yên Dũng R'!C74+'[4]Lạng Giang R'!C74+'[4]Tân Yên '!C74+'[4]Yên Thế '!C74+'[4]Lục Nam '!C74+'[4]Lục Ngạn  '!C74+'[4]Sơn Động (R)'!C74</f>
        <v>0</v>
      </c>
      <c r="D74" s="251">
        <f>'[4]Văn phòng tỉnh'!D74+'[4]TP Bắc Giang '!D74+'[4]Việt Yên '!D74+'[4]Hiệp Hòa '!D74+'[4]Yên Dũng R'!D74+'[4]Lạng Giang R'!D74+'[4]Tân Yên '!D74+'[4]Yên Thế '!D74+'[4]Lục Nam '!D74+'[4]Lục Ngạn  '!D74+'[4]Sơn Động (R)'!D74</f>
        <v>0</v>
      </c>
      <c r="E74" s="251">
        <f t="shared" si="1"/>
        <v>0</v>
      </c>
      <c r="F74" s="251">
        <f>'[4]Văn phòng tỉnh'!F74+'[4]TP Bắc Giang '!F74+'[4]Việt Yên '!F74+'[4]Hiệp Hòa '!F74+'[4]Yên Dũng R'!F74+'[4]Lạng Giang R'!F74+'[4]Tân Yên '!F74+'[4]Yên Thế '!F74+'[4]Lục Nam '!F74+'[4]Lục Ngạn  '!F74+'[4]Sơn Động (R)'!F74</f>
        <v>0</v>
      </c>
      <c r="G74" s="251">
        <f t="shared" si="2"/>
        <v>0</v>
      </c>
      <c r="H74" s="251">
        <f>'[4]Văn phòng tỉnh'!H74+'[4]TP Bắc Giang '!H74+'[4]Việt Yên '!H74+'[4]Hiệp Hòa '!H74+'[4]Yên Dũng R'!H74+'[4]Lạng Giang R'!H74+'[4]Tân Yên '!H74+'[4]Yên Thế '!H74+'[4]Lục Nam '!H74+'[4]Lục Ngạn  '!H74+'[4]Sơn Động (R)'!H74</f>
        <v>0</v>
      </c>
      <c r="I74" s="251">
        <v>0</v>
      </c>
      <c r="J74" s="251">
        <f>'[4]Văn phòng tỉnh'!J74+'[4]TP Bắc Giang '!J74+'[4]Việt Yên '!J74+'[4]Hiệp Hòa '!J74+'[4]Yên Dũng R'!J74+'[4]Lạng Giang R'!J74+'[4]Tân Yên '!J74+'[4]Yên Thế '!J74+'[4]Lục Nam '!J74+'[4]Lục Ngạn  '!J74+'[4]Sơn Động (R)'!J74</f>
        <v>0</v>
      </c>
      <c r="K74" s="253"/>
      <c r="L74" s="254"/>
    </row>
    <row r="75" spans="1:12" ht="21" customHeight="1">
      <c r="A75" s="283" t="s">
        <v>300</v>
      </c>
      <c r="B75" s="269" t="s">
        <v>301</v>
      </c>
      <c r="C75" s="251">
        <f>'[4]Văn phòng tỉnh'!C75+'[4]TP Bắc Giang '!C75+'[4]Việt Yên '!C75+'[4]Hiệp Hòa '!C75+'[4]Yên Dũng R'!C75+'[4]Lạng Giang R'!C75+'[4]Tân Yên '!C75+'[4]Yên Thế '!C75+'[4]Lục Nam '!C75+'[4]Lục Ngạn  '!C75+'[4]Sơn Động (R)'!C75</f>
        <v>0</v>
      </c>
      <c r="D75" s="251">
        <f>'[4]Văn phòng tỉnh'!D75+'[4]TP Bắc Giang '!D75+'[4]Việt Yên '!D75+'[4]Hiệp Hòa '!D75+'[4]Yên Dũng R'!D75+'[4]Lạng Giang R'!D75+'[4]Tân Yên '!D75+'[4]Yên Thế '!D75+'[4]Lục Nam '!D75+'[4]Lục Ngạn  '!D75+'[4]Sơn Động (R)'!D75</f>
        <v>0</v>
      </c>
      <c r="E75" s="251">
        <f t="shared" si="1"/>
        <v>1762879198</v>
      </c>
      <c r="F75" s="251">
        <f>'[4]Văn phòng tỉnh'!F75+'[4]TP Bắc Giang '!F75+'[4]Việt Yên '!F75+'[4]Hiệp Hòa '!F75+'[4]Yên Dũng R'!F75+'[4]Lạng Giang R'!F75+'[4]Tân Yên '!F75+'[4]Yên Thế '!F75+'[4]Lục Nam '!F75+'[4]Lục Ngạn  '!F75+'[4]Sơn Động (R)'!F75</f>
        <v>495902000</v>
      </c>
      <c r="G75" s="251">
        <f t="shared" si="2"/>
        <v>1266977198</v>
      </c>
      <c r="H75" s="251">
        <f>'[4]Văn phòng tỉnh'!H75+'[4]TP Bắc Giang '!H75+'[4]Việt Yên '!H75+'[4]Hiệp Hòa '!H75+'[4]Yên Dũng R'!H75+'[4]Lạng Giang R'!H75+'[4]Tân Yên '!H75+'[4]Yên Thế '!H75+'[4]Lục Nam '!H75+'[4]Lục Ngạn  '!H75+'[4]Sơn Động (R)'!H75</f>
        <v>952140398</v>
      </c>
      <c r="I75" s="251">
        <f>'[4]Văn phòng tỉnh'!I75+'[4]TP Bắc Giang '!I75+'[4]Việt Yên '!I75+'[4]Hiệp Hòa '!I75+'[4]Yên Dũng R'!I75+'[4]Lạng Giang R'!I75+'[4]Tân Yên '!I75+'[4]Yên Thế '!I75+'[4]Lục Nam '!I75+'[4]Lục Ngạn  '!I75+'[4]Sơn Động (R)'!I75</f>
        <v>314836800</v>
      </c>
      <c r="J75" s="251">
        <f>'[4]Văn phòng tỉnh'!J75+'[4]TP Bắc Giang '!J75+'[4]Việt Yên '!J75+'[4]Hiệp Hòa '!J75+'[4]Yên Dũng R'!J75+'[4]Lạng Giang R'!J75+'[4]Tân Yên '!J75+'[4]Yên Thế '!J75+'[4]Lục Nam '!J75+'[4]Lục Ngạn  '!J75+'[4]Sơn Động (R)'!J75</f>
        <v>0</v>
      </c>
      <c r="K75" s="253"/>
      <c r="L75" s="254"/>
    </row>
    <row r="76" spans="1:12" ht="21" customHeight="1">
      <c r="A76" s="283" t="s">
        <v>302</v>
      </c>
      <c r="B76" s="269" t="s">
        <v>303</v>
      </c>
      <c r="C76" s="251">
        <f>'[4]Văn phòng tỉnh'!C76+'[4]TP Bắc Giang '!C76+'[4]Việt Yên '!C76+'[4]Hiệp Hòa '!C76+'[4]Yên Dũng R'!C76+'[4]Lạng Giang R'!C76+'[4]Tân Yên '!C76+'[4]Yên Thế '!C76+'[4]Lục Nam '!C76+'[4]Lục Ngạn  '!C76+'[4]Sơn Động (R)'!C76</f>
        <v>0</v>
      </c>
      <c r="D76" s="251">
        <f>'[4]Văn phòng tỉnh'!D76+'[4]TP Bắc Giang '!D76+'[4]Việt Yên '!D76+'[4]Hiệp Hòa '!D76+'[4]Yên Dũng R'!D76+'[4]Lạng Giang R'!D76+'[4]Tân Yên '!D76+'[4]Yên Thế '!D76+'[4]Lục Nam '!D76+'[4]Lục Ngạn  '!D76+'[4]Sơn Động (R)'!D76</f>
        <v>0</v>
      </c>
      <c r="E76" s="251">
        <f t="shared" si="1"/>
        <v>175543742220</v>
      </c>
      <c r="F76" s="251">
        <f>'[4]Văn phòng tỉnh'!F76+'[4]TP Bắc Giang '!F76+'[4]Việt Yên '!F76+'[4]Hiệp Hòa '!F76+'[4]Yên Dũng R'!F76+'[4]Lạng Giang R'!F76+'[4]Tân Yên '!F76+'[4]Yên Thế '!F76+'[4]Lục Nam '!F76+'[4]Lục Ngạn  '!F76+'[4]Sơn Động (R)'!F76</f>
        <v>0</v>
      </c>
      <c r="G76" s="251">
        <f t="shared" si="2"/>
        <v>175543742220</v>
      </c>
      <c r="H76" s="251">
        <f>'[4]Văn phòng tỉnh'!H76+'[4]TP Bắc Giang '!H76+'[4]Việt Yên '!H76+'[4]Hiệp Hòa '!H76+'[4]Yên Dũng R'!H76+'[4]Lạng Giang R'!H76+'[4]Tân Yên '!H76+'[4]Yên Thế '!H76+'[4]Lục Nam '!H76+'[4]Lục Ngạn  '!H76+'[4]Sơn Động (R)'!H76</f>
        <v>175543742220</v>
      </c>
      <c r="I76" s="251">
        <f>'[4]Văn phòng tỉnh'!I76+'[4]TP Bắc Giang '!I76+'[4]Việt Yên '!I76+'[4]Hiệp Hòa '!I76+'[4]Yên Dũng R'!I76+'[4]Lạng Giang R'!I76+'[4]Tân Yên '!I76+'[4]Yên Thế '!I76+'[4]Lục Nam '!I76+'[4]Lục Ngạn  '!I76+'[4]Sơn Động (R)'!I76</f>
        <v>0</v>
      </c>
      <c r="J76" s="251">
        <f>'[4]Văn phòng tỉnh'!J76+'[4]TP Bắc Giang '!J76+'[4]Việt Yên '!J76+'[4]Hiệp Hòa '!J76+'[4]Yên Dũng R'!J76+'[4]Lạng Giang R'!J76+'[4]Tân Yên '!J76+'[4]Yên Thế '!J76+'[4]Lục Nam '!J76+'[4]Lục Ngạn  '!J76+'[4]Sơn Động (R)'!J76</f>
        <v>0</v>
      </c>
      <c r="K76" s="253"/>
      <c r="L76" s="254"/>
    </row>
    <row r="77" spans="1:12" ht="21" customHeight="1">
      <c r="A77" s="283" t="s">
        <v>304</v>
      </c>
      <c r="B77" s="269" t="s">
        <v>305</v>
      </c>
      <c r="C77" s="251">
        <f>'[4]Văn phòng tỉnh'!C77+'[4]TP Bắc Giang '!C77+'[4]Việt Yên '!C77+'[4]Hiệp Hòa '!C77+'[4]Yên Dũng R'!C77+'[4]Lạng Giang R'!C77+'[4]Tân Yên '!C77+'[4]Yên Thế '!C77+'[4]Lục Nam '!C77+'[4]Lục Ngạn  '!C77+'[4]Sơn Động (R)'!C77</f>
        <v>0</v>
      </c>
      <c r="D77" s="251">
        <f>'[4]Văn phòng tỉnh'!D77+'[4]TP Bắc Giang '!D77+'[4]Việt Yên '!D77+'[4]Hiệp Hòa '!D77+'[4]Yên Dũng R'!D77+'[4]Lạng Giang R'!D77+'[4]Tân Yên '!D77+'[4]Yên Thế '!D77+'[4]Lục Nam '!D77+'[4]Lục Ngạn  '!D77+'[4]Sơn Động (R)'!D77</f>
        <v>0</v>
      </c>
      <c r="E77" s="251">
        <f t="shared" si="1"/>
        <v>0</v>
      </c>
      <c r="F77" s="251">
        <f>'[4]Văn phòng tỉnh'!F77+'[4]TP Bắc Giang '!F77+'[4]Việt Yên '!F77+'[4]Hiệp Hòa '!F77+'[4]Yên Dũng R'!F77+'[4]Lạng Giang R'!F77+'[4]Tân Yên '!F77+'[4]Yên Thế '!F77+'[4]Lục Nam '!F77+'[4]Lục Ngạn  '!F77+'[4]Sơn Động (R)'!F77</f>
        <v>0</v>
      </c>
      <c r="G77" s="251">
        <f t="shared" si="2"/>
        <v>0</v>
      </c>
      <c r="H77" s="251">
        <f>'[4]Văn phòng tỉnh'!H77+'[4]TP Bắc Giang '!H77+'[4]Việt Yên '!H77+'[4]Hiệp Hòa '!H77+'[4]Yên Dũng R'!H77+'[4]Lạng Giang R'!H77+'[4]Tân Yên '!H77+'[4]Yên Thế '!H77+'[4]Lục Nam '!H77+'[4]Lục Ngạn  '!H77+'[4]Sơn Động (R)'!H77</f>
        <v>0</v>
      </c>
      <c r="I77" s="251">
        <f>'[4]Văn phòng tỉnh'!I77+'[4]TP Bắc Giang '!I77+'[4]Việt Yên '!I77+'[4]Hiệp Hòa '!I77+'[4]Yên Dũng R'!I77+'[4]Lạng Giang R'!I77+'[4]Tân Yên '!I77+'[4]Yên Thế '!I77+'[4]Lục Nam '!I77+'[4]Lục Ngạn  '!I77+'[4]Sơn Động (R)'!I77</f>
        <v>0</v>
      </c>
      <c r="J77" s="251">
        <f>'[4]Văn phòng tỉnh'!J77+'[4]TP Bắc Giang '!J77+'[4]Việt Yên '!J77+'[4]Hiệp Hòa '!J77+'[4]Yên Dũng R'!J77+'[4]Lạng Giang R'!J77+'[4]Tân Yên '!J77+'[4]Yên Thế '!J77+'[4]Lục Nam '!J77+'[4]Lục Ngạn  '!J77+'[4]Sơn Động (R)'!J77</f>
        <v>0</v>
      </c>
      <c r="K77" s="253"/>
      <c r="L77" s="254"/>
    </row>
    <row r="78" spans="1:12" ht="21" customHeight="1">
      <c r="A78" s="283" t="s">
        <v>306</v>
      </c>
      <c r="B78" s="269" t="s">
        <v>307</v>
      </c>
      <c r="C78" s="251">
        <f>'[4]Văn phòng tỉnh'!C78+'[4]TP Bắc Giang '!C78+'[4]Việt Yên '!C78+'[4]Hiệp Hòa '!C78+'[4]Yên Dũng R'!C78+'[4]Lạng Giang R'!C78+'[4]Tân Yên '!C78+'[4]Yên Thế '!C78+'[4]Lục Nam '!C78+'[4]Lục Ngạn  '!C78+'[4]Sơn Động (R)'!C78</f>
        <v>0</v>
      </c>
      <c r="D78" s="251">
        <f>'[4]Văn phòng tỉnh'!D78+'[4]TP Bắc Giang '!D78+'[4]Việt Yên '!D78+'[4]Hiệp Hòa '!D78+'[4]Yên Dũng R'!D78+'[4]Lạng Giang R'!D78+'[4]Tân Yên '!D78+'[4]Yên Thế '!D78+'[4]Lục Nam '!D78+'[4]Lục Ngạn  '!D78+'[4]Sơn Động (R)'!D78</f>
        <v>0</v>
      </c>
      <c r="E78" s="251">
        <f t="shared" si="1"/>
        <v>0</v>
      </c>
      <c r="F78" s="251">
        <f>'[4]Văn phòng tỉnh'!F78+'[4]TP Bắc Giang '!F78+'[4]Việt Yên '!F78+'[4]Hiệp Hòa '!F78+'[4]Yên Dũng R'!F78+'[4]Lạng Giang R'!F78+'[4]Tân Yên '!F78+'[4]Yên Thế '!F78+'[4]Lục Nam '!F78+'[4]Lục Ngạn  '!F78+'[4]Sơn Động (R)'!F78</f>
        <v>0</v>
      </c>
      <c r="G78" s="251">
        <f t="shared" si="2"/>
        <v>0</v>
      </c>
      <c r="H78" s="251">
        <f>'[4]Văn phòng tỉnh'!H78+'[4]TP Bắc Giang '!H78+'[4]Việt Yên '!H78+'[4]Hiệp Hòa '!H78+'[4]Yên Dũng R'!H78+'[4]Lạng Giang R'!H78+'[4]Tân Yên '!H78+'[4]Yên Thế '!H78+'[4]Lục Nam '!H78+'[4]Lục Ngạn  '!H78+'[4]Sơn Động (R)'!H78</f>
        <v>0</v>
      </c>
      <c r="I78" s="251">
        <f>'[4]Văn phòng tỉnh'!I78+'[4]TP Bắc Giang '!I78+'[4]Việt Yên '!I78+'[4]Hiệp Hòa '!I78+'[4]Yên Dũng R'!I78+'[4]Lạng Giang R'!I78+'[4]Tân Yên '!I78+'[4]Yên Thế '!I78+'[4]Lục Nam '!I78+'[4]Lục Ngạn  '!I78+'[4]Sơn Động (R)'!I78</f>
        <v>0</v>
      </c>
      <c r="J78" s="251">
        <f>'[4]Văn phòng tỉnh'!J78+'[4]TP Bắc Giang '!J78+'[4]Việt Yên '!J78+'[4]Hiệp Hòa '!J78+'[4]Yên Dũng R'!J78+'[4]Lạng Giang R'!J78+'[4]Tân Yên '!J78+'[4]Yên Thế '!J78+'[4]Lục Nam '!J78+'[4]Lục Ngạn  '!J78+'[4]Sơn Động (R)'!J78</f>
        <v>0</v>
      </c>
      <c r="K78" s="253"/>
      <c r="L78" s="254"/>
    </row>
    <row r="79" spans="1:12" ht="21" customHeight="1">
      <c r="A79" s="283" t="s">
        <v>308</v>
      </c>
      <c r="B79" s="269" t="s">
        <v>309</v>
      </c>
      <c r="C79" s="251">
        <f>'[4]Văn phòng tỉnh'!C79+'[4]TP Bắc Giang '!C79+'[4]Việt Yên '!C79+'[4]Hiệp Hòa '!C79+'[4]Yên Dũng R'!C79+'[4]Lạng Giang R'!C79+'[4]Tân Yên '!C79+'[4]Yên Thế '!C79+'[4]Lục Nam '!C79+'[4]Lục Ngạn  '!C79+'[4]Sơn Động (R)'!C79</f>
        <v>0</v>
      </c>
      <c r="D79" s="251">
        <f>'[4]Văn phòng tỉnh'!D79+'[4]TP Bắc Giang '!D79+'[4]Việt Yên '!D79+'[4]Hiệp Hòa '!D79+'[4]Yên Dũng R'!D79+'[4]Lạng Giang R'!D79+'[4]Tân Yên '!D79+'[4]Yên Thế '!D79+'[4]Lục Nam '!D79+'[4]Lục Ngạn  '!D79+'[4]Sơn Động (R)'!D79</f>
        <v>0</v>
      </c>
      <c r="E79" s="251">
        <f t="shared" si="1"/>
        <v>76905570904</v>
      </c>
      <c r="F79" s="251">
        <f>'[4]Văn phòng tỉnh'!F79+'[4]TP Bắc Giang '!F79+'[4]Việt Yên '!F79+'[4]Hiệp Hòa '!F79+'[4]Yên Dũng R'!F79+'[4]Lạng Giang R'!F79+'[4]Tân Yên '!F79+'[4]Yên Thế '!F79+'[4]Lục Nam '!F79+'[4]Lục Ngạn  '!F79+'[4]Sơn Động (R)'!F79</f>
        <v>2588905264</v>
      </c>
      <c r="G79" s="251">
        <f t="shared" si="2"/>
        <v>74316665640</v>
      </c>
      <c r="H79" s="251">
        <f>'[4]Văn phòng tỉnh'!H79+'[4]TP Bắc Giang '!H79+'[4]Việt Yên '!H79+'[4]Hiệp Hòa '!H79+'[4]Yên Dũng R'!H79+'[4]Lạng Giang R'!H79+'[4]Tân Yên '!H79+'[4]Yên Thế '!H79+'[4]Lục Nam '!H79+'[4]Lục Ngạn  '!H79+'[4]Sơn Động (R)'!H79</f>
        <v>66816253379</v>
      </c>
      <c r="I79" s="251">
        <f>'[4]Văn phòng tỉnh'!I79+'[4]TP Bắc Giang '!I79+'[4]Việt Yên '!I79+'[4]Hiệp Hòa '!I79+'[4]Yên Dũng R'!I79+'[4]Lạng Giang R'!I79+'[4]Tân Yên '!I79+'[4]Yên Thế '!I79+'[4]Lục Nam '!I79+'[4]Lục Ngạn  '!I79+'[4]Sơn Động (R)'!I79</f>
        <v>7500412261</v>
      </c>
      <c r="J79" s="251">
        <f>'[4]Văn phòng tỉnh'!J79+'[4]TP Bắc Giang '!J79+'[4]Việt Yên '!J79+'[4]Hiệp Hòa '!J79+'[4]Yên Dũng R'!J79+'[4]Lạng Giang R'!J79+'[4]Tân Yên '!J79+'[4]Yên Thế '!J79+'[4]Lục Nam '!J79+'[4]Lục Ngạn  '!J79+'[4]Sơn Động (R)'!J79</f>
        <v>0</v>
      </c>
      <c r="K79" s="253"/>
      <c r="L79" s="254"/>
    </row>
    <row r="80" spans="1:12" ht="21" customHeight="1" hidden="1">
      <c r="A80" s="283"/>
      <c r="B80" s="285"/>
      <c r="C80" s="251">
        <f>'[4]Văn phòng tỉnh'!C80+'[4]TP Bắc Giang '!C80+'[4]Việt Yên '!C80+'[4]Hiệp Hòa '!C80+'[4]Yên Dũng R'!C80+'[4]Lạng Giang R'!C80+'[4]Tân Yên '!C80+'[4]Yên Thế '!C80+'[4]Lục Nam '!C80+'[4]Lục Ngạn  '!C80+'[4]Sơn Động (R)'!C80</f>
        <v>0</v>
      </c>
      <c r="D80" s="251">
        <f>'[4]Văn phòng tỉnh'!D80+'[4]TP Bắc Giang '!D80+'[4]Việt Yên '!D80+'[4]Hiệp Hòa '!D80+'[4]Yên Dũng R'!D80+'[4]Lạng Giang R'!D80+'[4]Tân Yên '!D80+'[4]Yên Thế '!D80+'[4]Lục Nam '!D80+'[4]Lục Ngạn  '!D80+'[4]Sơn Động (R)'!D80</f>
        <v>0</v>
      </c>
      <c r="E80" s="251">
        <f t="shared" si="1"/>
        <v>0</v>
      </c>
      <c r="F80" s="251">
        <f>'[4]Văn phòng tỉnh'!F80+'[4]TP Bắc Giang '!F80+'[4]Việt Yên '!F80+'[4]Hiệp Hòa '!F80+'[4]Yên Dũng R'!F80+'[4]Lạng Giang R'!F80+'[4]Tân Yên '!F80+'[4]Yên Thế '!F80+'[4]Lục Nam '!F80+'[4]Lục Ngạn  '!F80+'[4]Sơn Động (R)'!F80</f>
        <v>0</v>
      </c>
      <c r="G80" s="251">
        <f t="shared" si="2"/>
        <v>0</v>
      </c>
      <c r="H80" s="251">
        <f>'[4]Văn phòng tỉnh'!H80+'[4]TP Bắc Giang '!H80+'[4]Việt Yên '!H80+'[4]Hiệp Hòa '!H80+'[4]Yên Dũng R'!H80+'[4]Lạng Giang R'!H80+'[4]Tân Yên '!H80+'[4]Yên Thế '!H80+'[4]Lục Nam '!H80+'[4]Lục Ngạn  '!H80+'[4]Sơn Động (R)'!H80</f>
        <v>0</v>
      </c>
      <c r="I80" s="251">
        <f>'[4]Văn phòng tỉnh'!I80+'[4]TP Bắc Giang '!I80+'[4]Việt Yên '!I80+'[4]Hiệp Hòa '!I80+'[4]Yên Dũng R'!I80+'[4]Lạng Giang R'!I80+'[4]Tân Yên '!I80+'[4]Yên Thế '!I80+'[4]Lục Nam '!I80+'[4]Lục Ngạn  '!I80+'[4]Sơn Động (R)'!I80</f>
        <v>0</v>
      </c>
      <c r="J80" s="251">
        <f>'[4]Văn phòng tỉnh'!J80+'[4]TP Bắc Giang '!J80+'[4]Việt Yên '!J80+'[4]Hiệp Hòa '!J80+'[4]Yên Dũng R'!J80+'[4]Lạng Giang R'!J80+'[4]Tân Yên '!J80+'[4]Yên Thế '!J80+'[4]Lục Nam '!J80+'[4]Lục Ngạn  '!J80+'[4]Sơn Động (R)'!J80</f>
        <v>0</v>
      </c>
      <c r="K80" s="253"/>
      <c r="L80" s="254"/>
    </row>
    <row r="81" spans="1:12" ht="21" customHeight="1">
      <c r="A81" s="283" t="s">
        <v>310</v>
      </c>
      <c r="B81" s="269" t="s">
        <v>311</v>
      </c>
      <c r="C81" s="251"/>
      <c r="D81" s="251">
        <f>'[4]Văn phòng tỉnh'!D81+'[4]TP Bắc Giang '!D81+'[4]Việt Yên '!D81+'[4]Hiệp Hòa '!D81+'[4]Yên Dũng R'!D81+'[4]Lạng Giang R'!D81+'[4]Tân Yên '!D81+'[4]Yên Thế '!D81+'[4]Lục Nam '!D81+'[4]Lục Ngạn  '!D81+'[4]Sơn Động (R)'!D81</f>
        <v>0</v>
      </c>
      <c r="E81" s="251">
        <f aca="true" t="shared" si="6" ref="E81:E141">F81+G81</f>
        <v>72857561238</v>
      </c>
      <c r="F81" s="251">
        <f>'[4]Văn phòng tỉnh'!F81+'[4]TP Bắc Giang '!F81+'[4]Việt Yên '!F81+'[4]Hiệp Hòa '!F81+'[4]Yên Dũng R'!F81+'[4]Lạng Giang R'!F81+'[4]Tân Yên '!F81+'[4]Yên Thế '!F81+'[4]Lục Nam '!F81+'[4]Lục Ngạn  '!F81+'[4]Sơn Động (R)'!F81</f>
        <v>1817382713</v>
      </c>
      <c r="G81" s="251">
        <f aca="true" t="shared" si="7" ref="G81:G141">H81+I81+J81</f>
        <v>71040178525</v>
      </c>
      <c r="H81" s="251">
        <f>'[4]Văn phòng tỉnh'!H81+'[4]TP Bắc Giang '!H81+'[4]Việt Yên '!H81+'[4]Hiệp Hòa '!H81+'[4]Yên Dũng R'!H81+'[4]Lạng Giang R'!H81+'[4]Tân Yên '!H81+'[4]Yên Thế '!H81+'[4]Lục Nam '!H81+'[4]Lục Ngạn  '!H81+'[4]Sơn Động (R)'!H81</f>
        <v>10962656193</v>
      </c>
      <c r="I81" s="251">
        <f>'[4]Văn phòng tỉnh'!I81+'[4]TP Bắc Giang '!I81+'[4]Việt Yên '!I81+'[4]Hiệp Hòa '!I81+'[4]Yên Dũng R'!I81+'[4]Lạng Giang R'!I81+'[4]Tân Yên '!I81+'[4]Yên Thế '!I81+'[4]Lục Nam '!I81+'[4]Lục Ngạn  '!I81+'[4]Sơn Động (R)'!I81</f>
        <v>60077522332</v>
      </c>
      <c r="J81" s="251">
        <f>'[4]Văn phòng tỉnh'!J81+'[4]TP Bắc Giang '!J81+'[4]Việt Yên '!J81+'[4]Hiệp Hòa '!J81+'[4]Yên Dũng R'!J81+'[4]Lạng Giang R'!J81+'[4]Tân Yên '!J81+'[4]Yên Thế '!J81+'[4]Lục Nam '!J81+'[4]Lục Ngạn  '!J81+'[4]Sơn Động (R)'!J81</f>
        <v>0</v>
      </c>
      <c r="K81" s="253"/>
      <c r="L81" s="254"/>
    </row>
    <row r="82" spans="1:14" s="266" customFormat="1" ht="21" customHeight="1">
      <c r="A82" s="262" t="s">
        <v>312</v>
      </c>
      <c r="B82" s="263" t="s">
        <v>14</v>
      </c>
      <c r="C82" s="252">
        <f>C83+C84</f>
        <v>15000000000</v>
      </c>
      <c r="D82" s="252">
        <f>D83+D84</f>
        <v>15000000000</v>
      </c>
      <c r="E82" s="252">
        <f t="shared" si="6"/>
        <v>27125096117</v>
      </c>
      <c r="F82" s="252">
        <f>F83+F84</f>
        <v>8375541563</v>
      </c>
      <c r="G82" s="252">
        <f t="shared" si="7"/>
        <v>18749554554</v>
      </c>
      <c r="H82" s="252">
        <f>H83+H84</f>
        <v>3588680236</v>
      </c>
      <c r="I82" s="252">
        <f>I83+I84</f>
        <v>9350982150</v>
      </c>
      <c r="J82" s="252">
        <f>J83+J84</f>
        <v>5809892168</v>
      </c>
      <c r="K82" s="264">
        <f>E82/C82*100</f>
        <v>180.83397411333334</v>
      </c>
      <c r="L82" s="265">
        <f>E82/D82*100</f>
        <v>180.83397411333334</v>
      </c>
      <c r="N82" s="272"/>
    </row>
    <row r="83" spans="1:12" ht="21" customHeight="1">
      <c r="A83" s="268"/>
      <c r="B83" s="269" t="s">
        <v>313</v>
      </c>
      <c r="C83" s="251">
        <v>2000000000</v>
      </c>
      <c r="D83" s="251">
        <f>C83</f>
        <v>2000000000</v>
      </c>
      <c r="E83" s="251">
        <f t="shared" si="6"/>
        <v>11964221799</v>
      </c>
      <c r="F83" s="251">
        <f>'[4]Văn phòng tỉnh'!F83+'[4]TP Bắc Giang '!F83+'[4]Việt Yên '!F83+'[4]Hiệp Hòa '!F83+'[4]Yên Dũng R'!F83+'[4]Lạng Giang R'!F83+'[4]Tân Yên '!F83+'[4]Yên Thế '!F83+'[4]Lục Nam '!F83+'[4]Lục Ngạn  '!F83+'[4]Sơn Động (R)'!F83</f>
        <v>8375541563</v>
      </c>
      <c r="G83" s="251">
        <f t="shared" si="7"/>
        <v>3588680236</v>
      </c>
      <c r="H83" s="251">
        <f>'[4]Văn phòng tỉnh'!H83+'[4]TP Bắc Giang '!H83+'[4]Việt Yên '!H83+'[4]Hiệp Hòa '!H83+'[4]Yên Dũng R'!H83+'[4]Lạng Giang R'!H83+'[4]Tân Yên '!H83+'[4]Yên Thế '!H83+'[4]Lục Nam '!H83+'[4]Lục Ngạn  '!H83+'[4]Sơn Động (R)'!H83</f>
        <v>3588680236</v>
      </c>
      <c r="I83" s="251">
        <f>'[4]Văn phòng tỉnh'!I83+'[4]TP Bắc Giang '!I83+'[4]Việt Yên '!I83+'[4]Hiệp Hòa '!I83+'[4]Yên Dũng R'!I83+'[4]Lạng Giang R'!I83+'[4]Tân Yên '!I83+'[4]Yên Thế '!I83+'[4]Lục Nam '!I83+'[4]Lục Ngạn  '!I83+'[4]Sơn Động (R)'!I83</f>
        <v>0</v>
      </c>
      <c r="J83" s="251">
        <f>'[4]Văn phòng tỉnh'!J83+'[4]TP Bắc Giang '!J83+'[4]Việt Yên '!J83+'[4]Hiệp Hòa '!J83+'[4]Yên Dũng R'!J83+'[4]Lạng Giang R'!J83+'[4]Tân Yên '!J83+'[4]Yên Thế '!J83+'[4]Lục Nam '!J83+'[4]Lục Ngạn  '!J83+'[4]Sơn Động (R)'!J83</f>
        <v>0</v>
      </c>
      <c r="K83" s="253">
        <f>E83/C83*100</f>
        <v>598.2110899500001</v>
      </c>
      <c r="L83" s="254">
        <f>E83/D83*100</f>
        <v>598.2110899500001</v>
      </c>
    </row>
    <row r="84" spans="1:12" ht="21" customHeight="1">
      <c r="A84" s="268"/>
      <c r="B84" s="269" t="s">
        <v>314</v>
      </c>
      <c r="C84" s="251">
        <v>13000000000</v>
      </c>
      <c r="D84" s="251">
        <f>C84</f>
        <v>13000000000</v>
      </c>
      <c r="E84" s="251">
        <f t="shared" si="6"/>
        <v>15160874318</v>
      </c>
      <c r="F84" s="251">
        <f>'[4]Văn phòng tỉnh'!F84+'[4]TP Bắc Giang '!F84+'[4]Việt Yên '!F84+'[4]Hiệp Hòa '!F84+'[4]Yên Dũng R'!F84+'[4]Lạng Giang R'!F84+'[4]Tân Yên '!F84+'[4]Yên Thế '!F84+'[4]Lục Nam '!F84+'[4]Lục Ngạn  '!F84+'[4]Sơn Động (R)'!F84</f>
        <v>0</v>
      </c>
      <c r="G84" s="251">
        <f t="shared" si="7"/>
        <v>15160874318</v>
      </c>
      <c r="H84" s="251">
        <f>'[4]Văn phòng tỉnh'!H84+'[4]TP Bắc Giang '!H84+'[4]Việt Yên '!H84+'[4]Hiệp Hòa '!H84+'[4]Yên Dũng R'!H84+'[4]Lạng Giang R'!H84+'[4]Tân Yên '!H84+'[4]Yên Thế '!H84+'[4]Lục Nam '!H84+'[4]Lục Ngạn  '!H84+'[4]Sơn Động (R)'!H84</f>
        <v>0</v>
      </c>
      <c r="I84" s="251">
        <f>'[4]Văn phòng tỉnh'!I84+'[4]TP Bắc Giang '!I84+'[4]Việt Yên '!I84+'[4]Hiệp Hòa '!I84+'[4]Yên Dũng R'!I84+'[4]Lạng Giang R'!I84+'[4]Tân Yên '!I84+'[4]Yên Thế '!I84+'[4]Lục Nam '!I84+'[4]Lục Ngạn  '!I84+'[4]Sơn Động (R)'!I84</f>
        <v>9350982150</v>
      </c>
      <c r="J84" s="251">
        <f>'[4]Văn phòng tỉnh'!J84+'[4]TP Bắc Giang '!J84+'[4]Việt Yên '!J84+'[4]Hiệp Hòa '!J84+'[4]Yên Dũng R'!J84+'[4]Lạng Giang R'!J84+'[4]Tân Yên '!J84+'[4]Yên Thế '!J84+'[4]Lục Nam '!J84+'[4]Lục Ngạn  '!J84+'[4]Sơn Động (R)'!J84</f>
        <v>5809892168</v>
      </c>
      <c r="K84" s="253">
        <f>E84/C84*100</f>
        <v>116.62211013846154</v>
      </c>
      <c r="L84" s="254">
        <f>E84/D84*100</f>
        <v>116.62211013846154</v>
      </c>
    </row>
    <row r="85" spans="1:14" s="266" customFormat="1" ht="21" customHeight="1">
      <c r="A85" s="262" t="s">
        <v>315</v>
      </c>
      <c r="B85" s="263" t="s">
        <v>316</v>
      </c>
      <c r="C85" s="252">
        <f>'[4]Văn phòng tỉnh'!C85+'[4]TP Bắc Giang '!C85+'[4]Việt Yên '!C85+'[4]Hiệp Hòa '!C85+'[4]Yên Dũng R'!C85+'[4]Lạng Giang R'!C85+'[4]Tân Yên '!C85+'[4]Yên Thế '!C85+'[4]Lục Nam '!C85+'[4]Lục Ngạn  '!C85+'[4]Sơn Động (R)'!C85</f>
        <v>20000000000</v>
      </c>
      <c r="D85" s="252">
        <v>20000000000</v>
      </c>
      <c r="E85" s="252">
        <f t="shared" si="6"/>
        <v>65856155931</v>
      </c>
      <c r="F85" s="252">
        <f>SUM(F86:F92)-F87</f>
        <v>0</v>
      </c>
      <c r="G85" s="252">
        <f t="shared" si="7"/>
        <v>65856155931</v>
      </c>
      <c r="H85" s="252">
        <f>SUM(H86:H92)-H87</f>
        <v>0</v>
      </c>
      <c r="I85" s="252">
        <f>SUM(I86:I92)-I87</f>
        <v>0</v>
      </c>
      <c r="J85" s="252">
        <f>SUM(J86:J92)-J87</f>
        <v>65856155931</v>
      </c>
      <c r="K85" s="264">
        <f>E85/C85*100</f>
        <v>329.280779655</v>
      </c>
      <c r="L85" s="265">
        <f>E85/D85*100</f>
        <v>329.280779655</v>
      </c>
      <c r="N85" s="272"/>
    </row>
    <row r="86" spans="1:12" ht="21" customHeight="1">
      <c r="A86" s="286" t="s">
        <v>317</v>
      </c>
      <c r="B86" s="269" t="s">
        <v>318</v>
      </c>
      <c r="C86" s="251">
        <f>'[4]Văn phòng tỉnh'!C86+'[4]TP Bắc Giang '!C86+'[4]Việt Yên '!C86+'[4]Hiệp Hòa '!C86+'[4]Yên Dũng R'!C86+'[4]Lạng Giang R'!C86+'[4]Tân Yên '!C86+'[4]Yên Thế '!C86+'[4]Lục Nam '!C86+'[4]Lục Ngạn  '!C86+'[4]Sơn Động (R)'!C86</f>
        <v>0</v>
      </c>
      <c r="D86" s="251">
        <f>'[4]Văn phòng tỉnh'!D86+'[4]TP Bắc Giang '!D86+'[4]Việt Yên '!D86+'[4]Hiệp Hòa '!D86+'[4]Yên Dũng R'!D86+'[4]Lạng Giang R'!D86+'[4]Tân Yên '!D86+'[4]Yên Thế '!D86+'[4]Lục Nam '!D86+'[4]Lục Ngạn  '!D86+'[4]Sơn Động (R)'!D86</f>
        <v>0</v>
      </c>
      <c r="E86" s="251">
        <f t="shared" si="6"/>
        <v>46012386338</v>
      </c>
      <c r="F86" s="251">
        <f>'[4]Văn phòng tỉnh'!F86+'[4]TP Bắc Giang '!F86+'[4]Việt Yên '!F86+'[4]Hiệp Hòa '!F86+'[4]Yên Dũng R'!F86+'[4]Lạng Giang R'!F86+'[4]Tân Yên '!F86+'[4]Yên Thế '!F86+'[4]Lục Nam '!F86+'[4]Lục Ngạn  '!F86+'[4]Sơn Động (R)'!F86</f>
        <v>0</v>
      </c>
      <c r="G86" s="251">
        <f t="shared" si="7"/>
        <v>46012386338</v>
      </c>
      <c r="H86" s="251">
        <f>'[4]Văn phòng tỉnh'!H86+'[4]TP Bắc Giang '!H86+'[4]Việt Yên '!H86+'[4]Hiệp Hòa '!H86+'[4]Yên Dũng R'!H86+'[4]Lạng Giang R'!H86+'[4]Tân Yên '!H86+'[4]Yên Thế '!H86+'[4]Lục Nam '!H86+'[4]Lục Ngạn  '!H86+'[4]Sơn Động (R)'!H86</f>
        <v>0</v>
      </c>
      <c r="I86" s="251">
        <f>'[4]Văn phòng tỉnh'!I86+'[4]TP Bắc Giang '!I86+'[4]Việt Yên '!I86+'[4]Hiệp Hòa '!I86+'[4]Yên Dũng R'!I86+'[4]Lạng Giang R'!I86+'[4]Tân Yên '!I86+'[4]Yên Thế '!I86+'[4]Lục Nam '!I86+'[4]Lục Ngạn  '!I86+'[4]Sơn Động (R)'!I86</f>
        <v>0</v>
      </c>
      <c r="J86" s="251">
        <f>'[4]Văn phòng tỉnh'!J86+'[4]TP Bắc Giang '!J86+'[4]Việt Yên '!J86+'[4]Hiệp Hòa '!J86+'[4]Yên Dũng R'!J86+'[4]Lạng Giang R'!J86+'[4]Tân Yên '!J86+'[4]Yên Thế '!J86+'[4]Lục Nam '!J86+'[4]Lục Ngạn  '!J86+'[4]Sơn Động (R)'!J86</f>
        <v>46012386338</v>
      </c>
      <c r="K86" s="253"/>
      <c r="L86" s="254"/>
    </row>
    <row r="87" spans="1:12" ht="21" customHeight="1">
      <c r="A87" s="286"/>
      <c r="B87" s="269" t="s">
        <v>319</v>
      </c>
      <c r="C87" s="251">
        <f>'[4]Văn phòng tỉnh'!C87+'[4]TP Bắc Giang '!C87+'[4]Việt Yên '!C87+'[4]Hiệp Hòa '!C87+'[4]Yên Dũng R'!C87+'[4]Lạng Giang R'!C87+'[4]Tân Yên '!C87+'[4]Yên Thế '!C87+'[4]Lục Nam '!C87+'[4]Lục Ngạn  '!C87+'[4]Sơn Động (R)'!C87</f>
        <v>0</v>
      </c>
      <c r="D87" s="251">
        <f>'[4]Văn phòng tỉnh'!D87+'[4]TP Bắc Giang '!D87+'[4]Việt Yên '!D87+'[4]Hiệp Hòa '!D87+'[4]Yên Dũng R'!D87+'[4]Lạng Giang R'!D87+'[4]Tân Yên '!D87+'[4]Yên Thế '!D87+'[4]Lục Nam '!D87+'[4]Lục Ngạn  '!D87+'[4]Sơn Động (R)'!D87</f>
        <v>0</v>
      </c>
      <c r="E87" s="251">
        <f t="shared" si="6"/>
        <v>32300037457</v>
      </c>
      <c r="F87" s="251">
        <f>'[4]Văn phòng tỉnh'!F87+'[4]TP Bắc Giang '!F87+'[4]Việt Yên '!F87+'[4]Hiệp Hòa '!F87+'[4]Yên Dũng R'!F87+'[4]Lạng Giang R'!F87+'[4]Tân Yên '!F87+'[4]Yên Thế '!F87+'[4]Lục Nam '!F87+'[4]Lục Ngạn  '!F87+'[4]Sơn Động (R)'!F87</f>
        <v>0</v>
      </c>
      <c r="G87" s="251">
        <f t="shared" si="7"/>
        <v>32300037457</v>
      </c>
      <c r="H87" s="251">
        <f>'[4]Văn phòng tỉnh'!H87+'[4]TP Bắc Giang '!H87+'[4]Việt Yên '!H87+'[4]Hiệp Hòa '!H87+'[4]Yên Dũng R'!H87+'[4]Lạng Giang R'!H87+'[4]Tân Yên '!H87+'[4]Yên Thế '!H87+'[4]Lục Nam '!H87+'[4]Lục Ngạn  '!H87+'[4]Sơn Động (R)'!H87</f>
        <v>0</v>
      </c>
      <c r="I87" s="251">
        <f>'[4]Văn phòng tỉnh'!I87+'[4]TP Bắc Giang '!I87+'[4]Việt Yên '!I87+'[4]Hiệp Hòa '!I87+'[4]Yên Dũng R'!I87+'[4]Lạng Giang R'!I87+'[4]Tân Yên '!I87+'[4]Yên Thế '!I87+'[4]Lục Nam '!I87+'[4]Lục Ngạn  '!I87+'[4]Sơn Động (R)'!I87</f>
        <v>0</v>
      </c>
      <c r="J87" s="251">
        <f>'[4]Văn phòng tỉnh'!J87+'[4]TP Bắc Giang '!J87+'[4]Việt Yên '!J87+'[4]Hiệp Hòa '!J87+'[4]Yên Dũng R'!J87+'[4]Lạng Giang R'!J87+'[4]Tân Yên '!J87+'[4]Yên Thế '!J87+'[4]Lục Nam '!J87+'[4]Lục Ngạn  '!J87+'[4]Sơn Động (R)'!J87</f>
        <v>32300037457</v>
      </c>
      <c r="K87" s="253"/>
      <c r="L87" s="254"/>
    </row>
    <row r="88" spans="1:12" ht="21" customHeight="1">
      <c r="A88" s="286" t="s">
        <v>320</v>
      </c>
      <c r="B88" s="269" t="s">
        <v>321</v>
      </c>
      <c r="C88" s="251">
        <f>'[4]Văn phòng tỉnh'!C88+'[4]TP Bắc Giang '!C88+'[4]Việt Yên '!C88+'[4]Hiệp Hòa '!C88+'[4]Yên Dũng R'!C88+'[4]Lạng Giang R'!C88+'[4]Tân Yên '!C88+'[4]Yên Thế '!C88+'[4]Lục Nam '!C88+'[4]Lục Ngạn  '!C88+'[4]Sơn Động (R)'!C88</f>
        <v>0</v>
      </c>
      <c r="D88" s="251">
        <f>'[4]Văn phòng tỉnh'!D88+'[4]TP Bắc Giang '!D88+'[4]Việt Yên '!D88+'[4]Hiệp Hòa '!D88+'[4]Yên Dũng R'!D88+'[4]Lạng Giang R'!D88+'[4]Tân Yên '!D88+'[4]Yên Thế '!D88+'[4]Lục Nam '!D88+'[4]Lục Ngạn  '!D88+'[4]Sơn Động (R)'!D88</f>
        <v>0</v>
      </c>
      <c r="E88" s="251">
        <f t="shared" si="6"/>
        <v>240071000</v>
      </c>
      <c r="F88" s="251">
        <f>'[4]Văn phòng tỉnh'!F88+'[4]TP Bắc Giang '!F88+'[4]Việt Yên '!F88+'[4]Hiệp Hòa '!F88+'[4]Yên Dũng R'!F88+'[4]Lạng Giang R'!F88+'[4]Tân Yên '!F88+'[4]Yên Thế '!F88+'[4]Lục Nam '!F88+'[4]Lục Ngạn  '!F88+'[4]Sơn Động (R)'!F88</f>
        <v>0</v>
      </c>
      <c r="G88" s="251">
        <f t="shared" si="7"/>
        <v>240071000</v>
      </c>
      <c r="H88" s="251">
        <f>'[4]Văn phòng tỉnh'!H88+'[4]TP Bắc Giang '!H88+'[4]Việt Yên '!H88+'[4]Hiệp Hòa '!H88+'[4]Yên Dũng R'!H88+'[4]Lạng Giang R'!H88+'[4]Tân Yên '!H88+'[4]Yên Thế '!H88+'[4]Lục Nam '!H88+'[4]Lục Ngạn  '!H88+'[4]Sơn Động (R)'!H88</f>
        <v>0</v>
      </c>
      <c r="I88" s="251">
        <f>'[4]Văn phòng tỉnh'!I88+'[4]TP Bắc Giang '!I88+'[4]Việt Yên '!I88+'[4]Hiệp Hòa '!I88+'[4]Yên Dũng R'!I88+'[4]Lạng Giang R'!I88+'[4]Tân Yên '!I88+'[4]Yên Thế '!I88+'[4]Lục Nam '!I88+'[4]Lục Ngạn  '!I88+'[4]Sơn Động (R)'!I88</f>
        <v>0</v>
      </c>
      <c r="J88" s="251">
        <f>'[4]Văn phòng tỉnh'!J88+'[4]TP Bắc Giang '!J88+'[4]Việt Yên '!J88+'[4]Hiệp Hòa '!J88+'[4]Yên Dũng R'!J88+'[4]Lạng Giang R'!J88+'[4]Tân Yên '!J88+'[4]Yên Thế '!J88+'[4]Lục Nam '!J88+'[4]Lục Ngạn  '!J88+'[4]Sơn Động (R)'!J88</f>
        <v>240071000</v>
      </c>
      <c r="K88" s="253"/>
      <c r="L88" s="254"/>
    </row>
    <row r="89" spans="1:12" ht="21" customHeight="1">
      <c r="A89" s="286" t="s">
        <v>322</v>
      </c>
      <c r="B89" s="269" t="s">
        <v>323</v>
      </c>
      <c r="C89" s="251">
        <f>'[4]Văn phòng tỉnh'!C89+'[4]TP Bắc Giang '!C89+'[4]Việt Yên '!C89+'[4]Hiệp Hòa '!C89+'[4]Yên Dũng R'!C89+'[4]Lạng Giang R'!C89+'[4]Tân Yên '!C89+'[4]Yên Thế '!C89+'[4]Lục Nam '!C89+'[4]Lục Ngạn  '!C89+'[4]Sơn Động (R)'!C89</f>
        <v>0</v>
      </c>
      <c r="D89" s="251">
        <f>'[4]Văn phòng tỉnh'!D89+'[4]TP Bắc Giang '!D89+'[4]Việt Yên '!D89+'[4]Hiệp Hòa '!D89+'[4]Yên Dũng R'!D89+'[4]Lạng Giang R'!D89+'[4]Tân Yên '!D89+'[4]Yên Thế '!D89+'[4]Lục Nam '!D89+'[4]Lục Ngạn  '!D89+'[4]Sơn Động (R)'!D89</f>
        <v>0</v>
      </c>
      <c r="E89" s="251">
        <f t="shared" si="6"/>
        <v>36550000</v>
      </c>
      <c r="F89" s="251">
        <f>'[4]Văn phòng tỉnh'!F89+'[4]TP Bắc Giang '!F89+'[4]Việt Yên '!F89+'[4]Hiệp Hòa '!F89+'[4]Yên Dũng R'!F89+'[4]Lạng Giang R'!F89+'[4]Tân Yên '!F89+'[4]Yên Thế '!F89+'[4]Lục Nam '!F89+'[4]Lục Ngạn  '!F89+'[4]Sơn Động (R)'!F89</f>
        <v>0</v>
      </c>
      <c r="G89" s="251">
        <f t="shared" si="7"/>
        <v>36550000</v>
      </c>
      <c r="H89" s="251">
        <f>'[4]Văn phòng tỉnh'!H89+'[4]TP Bắc Giang '!H89+'[4]Việt Yên '!H89+'[4]Hiệp Hòa '!H89+'[4]Yên Dũng R'!H89+'[4]Lạng Giang R'!H89+'[4]Tân Yên '!H89+'[4]Yên Thế '!H89+'[4]Lục Nam '!H89+'[4]Lục Ngạn  '!H89+'[4]Sơn Động (R)'!H89</f>
        <v>0</v>
      </c>
      <c r="I89" s="251">
        <f>'[4]Văn phòng tỉnh'!I89+'[4]TP Bắc Giang '!I89+'[4]Việt Yên '!I89+'[4]Hiệp Hòa '!I89+'[4]Yên Dũng R'!I89+'[4]Lạng Giang R'!I89+'[4]Tân Yên '!I89+'[4]Yên Thế '!I89+'[4]Lục Nam '!I89+'[4]Lục Ngạn  '!I89+'[4]Sơn Động (R)'!I89</f>
        <v>0</v>
      </c>
      <c r="J89" s="251">
        <f>'[4]Văn phòng tỉnh'!J89+'[4]TP Bắc Giang '!J89+'[4]Việt Yên '!J89+'[4]Hiệp Hòa '!J89+'[4]Yên Dũng R'!J89+'[4]Lạng Giang R'!J89+'[4]Tân Yên '!J89+'[4]Yên Thế '!J89+'[4]Lục Nam '!J89+'[4]Lục Ngạn  '!J89+'[4]Sơn Động (R)'!J89</f>
        <v>36550000</v>
      </c>
      <c r="K89" s="253"/>
      <c r="L89" s="254"/>
    </row>
    <row r="90" spans="1:12" ht="21" customHeight="1">
      <c r="A90" s="286" t="s">
        <v>324</v>
      </c>
      <c r="B90" s="269" t="s">
        <v>325</v>
      </c>
      <c r="C90" s="251">
        <f>'[4]Văn phòng tỉnh'!C90+'[4]TP Bắc Giang '!C90+'[4]Việt Yên '!C90+'[4]Hiệp Hòa '!C90+'[4]Yên Dũng R'!C90+'[4]Lạng Giang R'!C90+'[4]Tân Yên '!C90+'[4]Yên Thế '!C90+'[4]Lục Nam '!C90+'[4]Lục Ngạn  '!C90+'[4]Sơn Động (R)'!C90</f>
        <v>0</v>
      </c>
      <c r="D90" s="251">
        <f>'[4]Văn phòng tỉnh'!D90+'[4]TP Bắc Giang '!D90+'[4]Việt Yên '!D90+'[4]Hiệp Hòa '!D90+'[4]Yên Dũng R'!D90+'[4]Lạng Giang R'!D90+'[4]Tân Yên '!D90+'[4]Yên Thế '!D90+'[4]Lục Nam '!D90+'[4]Lục Ngạn  '!D90+'[4]Sơn Động (R)'!D90</f>
        <v>0</v>
      </c>
      <c r="E90" s="251">
        <f t="shared" si="6"/>
        <v>807012961</v>
      </c>
      <c r="F90" s="251">
        <f>'[4]Văn phòng tỉnh'!F90+'[4]TP Bắc Giang '!F90+'[4]Việt Yên '!F90+'[4]Hiệp Hòa '!F90+'[4]Yên Dũng R'!F90+'[4]Lạng Giang R'!F90+'[4]Tân Yên '!F90+'[4]Yên Thế '!F90+'[4]Lục Nam '!F90+'[4]Lục Ngạn  '!F90+'[4]Sơn Động (R)'!F90</f>
        <v>0</v>
      </c>
      <c r="G90" s="251">
        <f t="shared" si="7"/>
        <v>807012961</v>
      </c>
      <c r="H90" s="251">
        <f>'[4]Văn phòng tỉnh'!H90+'[4]TP Bắc Giang '!H90+'[4]Việt Yên '!H90+'[4]Hiệp Hòa '!H90+'[4]Yên Dũng R'!H90+'[4]Lạng Giang R'!H90+'[4]Tân Yên '!H90+'[4]Yên Thế '!H90+'[4]Lục Nam '!H90+'[4]Lục Ngạn  '!H90+'[4]Sơn Động (R)'!H90</f>
        <v>0</v>
      </c>
      <c r="I90" s="251">
        <f>'[4]Văn phòng tỉnh'!I90+'[4]TP Bắc Giang '!I90+'[4]Việt Yên '!I90+'[4]Hiệp Hòa '!I90+'[4]Yên Dũng R'!I90+'[4]Lạng Giang R'!I90+'[4]Tân Yên '!I90+'[4]Yên Thế '!I90+'[4]Lục Nam '!I90+'[4]Lục Ngạn  '!I90+'[4]Sơn Động (R)'!I90</f>
        <v>0</v>
      </c>
      <c r="J90" s="251">
        <f>'[4]Văn phòng tỉnh'!J90+'[4]TP Bắc Giang '!J90+'[4]Việt Yên '!J90+'[4]Hiệp Hòa '!J90+'[4]Yên Dũng R'!J90+'[4]Lạng Giang R'!J90+'[4]Tân Yên '!J90+'[4]Yên Thế '!J90+'[4]Lục Nam '!J90+'[4]Lục Ngạn  '!J90+'[4]Sơn Động (R)'!J90</f>
        <v>807012961</v>
      </c>
      <c r="K90" s="253"/>
      <c r="L90" s="254"/>
    </row>
    <row r="91" spans="1:12" ht="21" customHeight="1">
      <c r="A91" s="286" t="s">
        <v>326</v>
      </c>
      <c r="B91" s="269" t="s">
        <v>327</v>
      </c>
      <c r="C91" s="251">
        <f>'[4]Văn phòng tỉnh'!C91+'[4]TP Bắc Giang '!C91+'[4]Việt Yên '!C91+'[4]Hiệp Hòa '!C91+'[4]Yên Dũng R'!C91+'[4]Lạng Giang R'!C91+'[4]Tân Yên '!C91+'[4]Yên Thế '!C91+'[4]Lục Nam '!C91+'[4]Lục Ngạn  '!C91+'[4]Sơn Động (R)'!C91</f>
        <v>0</v>
      </c>
      <c r="D91" s="251">
        <f>'[4]Văn phòng tỉnh'!D91+'[4]TP Bắc Giang '!D91+'[4]Việt Yên '!D91+'[4]Hiệp Hòa '!D91+'[4]Yên Dũng R'!D91+'[4]Lạng Giang R'!D91+'[4]Tân Yên '!D91+'[4]Yên Thế '!D91+'[4]Lục Nam '!D91+'[4]Lục Ngạn  '!D91+'[4]Sơn Động (R)'!D91</f>
        <v>0</v>
      </c>
      <c r="E91" s="251">
        <f t="shared" si="6"/>
        <v>12559917500</v>
      </c>
      <c r="F91" s="251">
        <f>'[4]Văn phòng tỉnh'!F91+'[4]TP Bắc Giang '!F91+'[4]Việt Yên '!F91+'[4]Hiệp Hòa '!F91+'[4]Yên Dũng R'!F91+'[4]Lạng Giang R'!F91+'[4]Tân Yên '!F91+'[4]Yên Thế '!F91+'[4]Lục Nam '!F91+'[4]Lục Ngạn  '!F91+'[4]Sơn Động (R)'!F91</f>
        <v>0</v>
      </c>
      <c r="G91" s="251">
        <f t="shared" si="7"/>
        <v>12559917500</v>
      </c>
      <c r="H91" s="251">
        <f>'[4]Văn phòng tỉnh'!H91+'[4]TP Bắc Giang '!H91+'[4]Việt Yên '!H91+'[4]Hiệp Hòa '!H91+'[4]Yên Dũng R'!H91+'[4]Lạng Giang R'!H91+'[4]Tân Yên '!H91+'[4]Yên Thế '!H91+'[4]Lục Nam '!H91+'[4]Lục Ngạn  '!H91+'[4]Sơn Động (R)'!H91</f>
        <v>0</v>
      </c>
      <c r="I91" s="251">
        <f>'[4]Văn phòng tỉnh'!I91+'[4]TP Bắc Giang '!I91+'[4]Việt Yên '!I91+'[4]Hiệp Hòa '!I91+'[4]Yên Dũng R'!I91+'[4]Lạng Giang R'!I91+'[4]Tân Yên '!I91+'[4]Yên Thế '!I91+'[4]Lục Nam '!I91+'[4]Lục Ngạn  '!I91+'[4]Sơn Động (R)'!I91</f>
        <v>0</v>
      </c>
      <c r="J91" s="251">
        <f>'[4]Văn phòng tỉnh'!J91+'[4]TP Bắc Giang '!J91+'[4]Việt Yên '!J91+'[4]Hiệp Hòa '!J91+'[4]Yên Dũng R'!J91+'[4]Lạng Giang R'!J91+'[4]Tân Yên '!J91+'[4]Yên Thế '!J91+'[4]Lục Nam '!J91+'[4]Lục Ngạn  '!J91+'[4]Sơn Động (R)'!J91</f>
        <v>12559917500</v>
      </c>
      <c r="K91" s="253"/>
      <c r="L91" s="254"/>
    </row>
    <row r="92" spans="1:12" ht="21" customHeight="1">
      <c r="A92" s="286" t="s">
        <v>328</v>
      </c>
      <c r="B92" s="269" t="s">
        <v>329</v>
      </c>
      <c r="C92" s="251">
        <f>'[4]Văn phòng tỉnh'!C92+'[4]TP Bắc Giang '!C92+'[4]Việt Yên '!C92+'[4]Hiệp Hòa '!C92+'[4]Yên Dũng R'!C92+'[4]Lạng Giang R'!C92+'[4]Tân Yên '!C92+'[4]Yên Thế '!C92+'[4]Lục Nam '!C92+'[4]Lục Ngạn  '!C92+'[4]Sơn Động (R)'!C92</f>
        <v>0</v>
      </c>
      <c r="D92" s="251">
        <f>'[4]Văn phòng tỉnh'!D92+'[4]TP Bắc Giang '!D92+'[4]Việt Yên '!D92+'[4]Hiệp Hòa '!D92+'[4]Yên Dũng R'!D92+'[4]Lạng Giang R'!D92+'[4]Tân Yên '!D92+'[4]Yên Thế '!D92+'[4]Lục Nam '!D92+'[4]Lục Ngạn  '!D92+'[4]Sơn Động (R)'!D92</f>
        <v>0</v>
      </c>
      <c r="E92" s="251">
        <f t="shared" si="6"/>
        <v>6200218132</v>
      </c>
      <c r="F92" s="251">
        <f>'[4]Văn phòng tỉnh'!F92+'[4]TP Bắc Giang '!F92+'[4]Việt Yên '!F92+'[4]Hiệp Hòa '!F92+'[4]Yên Dũng R'!F92+'[4]Lạng Giang R'!F92+'[4]Tân Yên '!F92+'[4]Yên Thế '!F92+'[4]Lục Nam '!F92+'[4]Lục Ngạn  '!F92+'[4]Sơn Động (R)'!F92</f>
        <v>0</v>
      </c>
      <c r="G92" s="251">
        <f t="shared" si="7"/>
        <v>6200218132</v>
      </c>
      <c r="H92" s="251">
        <f>'[4]Văn phòng tỉnh'!H92+'[4]TP Bắc Giang '!H92+'[4]Việt Yên '!H92+'[4]Hiệp Hòa '!H92+'[4]Yên Dũng R'!H92+'[4]Lạng Giang R'!H92+'[4]Tân Yên '!H92+'[4]Yên Thế '!H92+'[4]Lục Nam '!H92+'[4]Lục Ngạn  '!H92+'[4]Sơn Động (R)'!H92</f>
        <v>0</v>
      </c>
      <c r="I92" s="251">
        <f>'[4]Văn phòng tỉnh'!I92+'[4]TP Bắc Giang '!I92+'[4]Việt Yên '!I92+'[4]Hiệp Hòa '!I92+'[4]Yên Dũng R'!I92+'[4]Lạng Giang R'!I92+'[4]Tân Yên '!I92+'[4]Yên Thế '!I92+'[4]Lục Nam '!I92+'[4]Lục Ngạn  '!I92+'[4]Sơn Động (R)'!I92</f>
        <v>0</v>
      </c>
      <c r="J92" s="251">
        <f>'[4]Văn phòng tỉnh'!J92+'[4]TP Bắc Giang '!J92+'[4]Việt Yên '!J92+'[4]Hiệp Hòa '!J92+'[4]Yên Dũng R'!J92+'[4]Lạng Giang R'!J92+'[4]Tân Yên '!J92+'[4]Yên Thế '!J92+'[4]Lục Nam '!J92+'[4]Lục Ngạn  '!J92+'[4]Sơn Động (R)'!J92</f>
        <v>6200218132</v>
      </c>
      <c r="K92" s="253"/>
      <c r="L92" s="254"/>
    </row>
    <row r="93" spans="1:14" s="266" customFormat="1" ht="21" customHeight="1">
      <c r="A93" s="262">
        <v>19</v>
      </c>
      <c r="B93" s="263" t="s">
        <v>330</v>
      </c>
      <c r="C93" s="252">
        <v>3000000000</v>
      </c>
      <c r="D93" s="252">
        <v>3000000000</v>
      </c>
      <c r="E93" s="252">
        <f t="shared" si="6"/>
        <v>7403546300</v>
      </c>
      <c r="F93" s="252">
        <f>'[4]Văn phòng tỉnh'!F93+'[4]TP Bắc Giang '!F93+'[4]Việt Yên '!F93+'[4]Hiệp Hòa '!F93+'[4]Yên Dũng R'!F93+'[4]Lạng Giang R'!F93+'[4]Tân Yên '!F93+'[4]Yên Thế '!F93+'[4]Lục Nam '!F93+'[4]Lục Ngạn  '!F93+'[4]Sơn Động (R)'!F93</f>
        <v>0</v>
      </c>
      <c r="G93" s="252">
        <f t="shared" si="7"/>
        <v>7403546300</v>
      </c>
      <c r="H93" s="252">
        <f>'[4]Văn phòng tỉnh'!H93+'[4]TP Bắc Giang '!H93+'[4]Việt Yên '!H93+'[4]Hiệp Hòa '!H93+'[4]Yên Dũng R'!H93+'[4]Lạng Giang R'!H93+'[4]Tân Yên '!H93+'[4]Yên Thế '!H93+'[4]Lục Nam '!H93+'[4]Lục Ngạn  '!H93+'[4]Sơn Động (R)'!H93</f>
        <v>7403546300</v>
      </c>
      <c r="I93" s="252">
        <f>'[4]Văn phòng tỉnh'!I93+'[4]TP Bắc Giang '!I93+'[4]Việt Yên '!I93+'[4]Hiệp Hòa '!I93+'[4]Yên Dũng R'!I93+'[4]Lạng Giang R'!I93+'[4]Tân Yên '!I93+'[4]Yên Thế '!I93+'[4]Lục Nam '!I93+'[4]Lục Ngạn  '!I93+'[4]Sơn Động (R)'!I93</f>
        <v>0</v>
      </c>
      <c r="J93" s="252">
        <f>'[4]Văn phòng tỉnh'!J93+'[4]TP Bắc Giang '!J93+'[4]Việt Yên '!J93+'[4]Hiệp Hòa '!J93+'[4]Yên Dũng R'!J93+'[4]Lạng Giang R'!J93+'[4]Tân Yên '!J93+'[4]Yên Thế '!J93+'[4]Lục Nam '!J93+'[4]Lục Ngạn  '!J93+'[4]Sơn Động (R)'!J93</f>
        <v>0</v>
      </c>
      <c r="K93" s="264">
        <f>E93/C93*100</f>
        <v>246.78487666666666</v>
      </c>
      <c r="L93" s="265">
        <f>E93/D93*100</f>
        <v>246.78487666666666</v>
      </c>
      <c r="N93" s="272"/>
    </row>
    <row r="94" spans="1:14" s="266" customFormat="1" ht="21" customHeight="1">
      <c r="A94" s="262">
        <v>20</v>
      </c>
      <c r="B94" s="263" t="s">
        <v>331</v>
      </c>
      <c r="C94" s="252">
        <f>D94</f>
        <v>25000000000</v>
      </c>
      <c r="D94" s="252">
        <v>25000000000</v>
      </c>
      <c r="E94" s="252">
        <f t="shared" si="6"/>
        <v>25286994847</v>
      </c>
      <c r="F94" s="252">
        <f>'[4]Văn phòng tỉnh'!F94+'[4]TP Bắc Giang '!F94+'[4]Việt Yên '!F94+'[4]Hiệp Hòa '!F94+'[4]Yên Dũng R'!F94+'[4]Lạng Giang R'!F94+'[4]Tân Yên '!F94+'[4]Yên Thế '!F94+'[4]Lục Nam '!F94+'[4]Lục Ngạn  '!F94+'[4]Sơn Động (R)'!F94</f>
        <v>0</v>
      </c>
      <c r="G94" s="252">
        <f t="shared" si="7"/>
        <v>25286994847</v>
      </c>
      <c r="H94" s="252">
        <f>'[4]Văn phòng tỉnh'!H94+'[4]TP Bắc Giang '!H94+'[4]Việt Yên '!H94+'[4]Hiệp Hòa '!H94+'[4]Yên Dũng R'!H94+'[4]Lạng Giang R'!H94+'[4]Tân Yên '!H94+'[4]Yên Thế '!H94+'[4]Lục Nam '!H94+'[4]Lục Ngạn  '!H94+'[4]Sơn Động (R)'!H94</f>
        <v>25286994847</v>
      </c>
      <c r="I94" s="252">
        <f>'[4]Văn phòng tỉnh'!I94+'[4]TP Bắc Giang '!I94+'[4]Việt Yên '!I94+'[4]Hiệp Hòa '!I94+'[4]Yên Dũng R'!I94+'[4]Lạng Giang R'!I94+'[4]Tân Yên '!I94+'[4]Yên Thế '!I94+'[4]Lục Nam '!I94+'[4]Lục Ngạn  '!I94+'[4]Sơn Động (R)'!I94</f>
        <v>0</v>
      </c>
      <c r="J94" s="252">
        <f>'[4]Văn phòng tỉnh'!J94+'[4]TP Bắc Giang '!J94+'[4]Việt Yên '!J94+'[4]Hiệp Hòa '!J94+'[4]Yên Dũng R'!J94+'[4]Lạng Giang R'!J94+'[4]Tân Yên '!J94+'[4]Yên Thế '!J94+'[4]Lục Nam '!J94+'[4]Lục Ngạn  '!J94+'[4]Sơn Động (R)'!J94</f>
        <v>0</v>
      </c>
      <c r="K94" s="264">
        <f>E94/C94*100</f>
        <v>101.147979388</v>
      </c>
      <c r="L94" s="265">
        <f>E94/D94*100</f>
        <v>101.147979388</v>
      </c>
      <c r="N94" s="272"/>
    </row>
    <row r="95" spans="1:14" s="259" customFormat="1" ht="21" customHeight="1">
      <c r="A95" s="287" t="s">
        <v>17</v>
      </c>
      <c r="B95" s="288" t="s">
        <v>332</v>
      </c>
      <c r="C95" s="252">
        <f>SUM(C96:C104)</f>
        <v>1150000000000</v>
      </c>
      <c r="D95" s="252">
        <f>SUM(D96:D104)</f>
        <v>1150000000000</v>
      </c>
      <c r="E95" s="179">
        <f t="shared" si="6"/>
        <v>1724421616733</v>
      </c>
      <c r="F95" s="179">
        <f>SUM(F96:F104)</f>
        <v>1724421616733</v>
      </c>
      <c r="G95" s="179">
        <f t="shared" si="7"/>
        <v>0</v>
      </c>
      <c r="H95" s="179">
        <f>SUM(H96:H104)</f>
        <v>0</v>
      </c>
      <c r="I95" s="179">
        <f>SUM(I96:I104)</f>
        <v>0</v>
      </c>
      <c r="J95" s="179">
        <f>SUM(J96:J104)</f>
        <v>0</v>
      </c>
      <c r="K95" s="257">
        <f>E95/C95*100</f>
        <v>149.94970580286957</v>
      </c>
      <c r="L95" s="258">
        <f>E95/D95*100</f>
        <v>149.94970580286957</v>
      </c>
      <c r="N95" s="289"/>
    </row>
    <row r="96" spans="1:12" ht="21" customHeight="1">
      <c r="A96" s="286">
        <v>1</v>
      </c>
      <c r="B96" s="269" t="s">
        <v>65</v>
      </c>
      <c r="C96" s="251">
        <v>18000000000</v>
      </c>
      <c r="D96" s="251">
        <v>18000000000</v>
      </c>
      <c r="E96" s="251">
        <f t="shared" si="6"/>
        <v>49198341903</v>
      </c>
      <c r="F96" s="251">
        <f>'[4]Văn phòng tỉnh'!F96+'[4]TP Bắc Giang '!F96+'[4]Việt Yên '!F96+'[4]Hiệp Hòa '!F96+'[4]Yên Dũng R'!F96+'[4]Lạng Giang R'!F96+'[4]Tân Yên '!F96+'[4]Yên Thế '!F96+'[4]Lục Nam '!F96+'[4]Lục Ngạn  '!F96+'[4]Sơn Động (R)'!F96</f>
        <v>49198341903</v>
      </c>
      <c r="G96" s="251">
        <f t="shared" si="7"/>
        <v>0</v>
      </c>
      <c r="H96" s="251">
        <f>'[4]Văn phòng tỉnh'!H96+'[4]TP Bắc Giang '!H96+'[4]Việt Yên '!H96+'[4]Hiệp Hòa '!H96+'[4]Yên Dũng R'!H96+'[4]Lạng Giang R'!H96+'[4]Tân Yên '!H96+'[4]Yên Thế '!H96+'[4]Lục Nam '!H96+'[4]Lục Ngạn  '!H96+'[4]Sơn Động (R)'!H96</f>
        <v>0</v>
      </c>
      <c r="I96" s="251">
        <f>'[4]Văn phòng tỉnh'!I96+'[4]TP Bắc Giang '!I96+'[4]Việt Yên '!I96+'[4]Hiệp Hòa '!I96+'[4]Yên Dũng R'!I96+'[4]Lạng Giang R'!I96+'[4]Tân Yên '!I96+'[4]Yên Thế '!I96+'[4]Lục Nam '!I96+'[4]Lục Ngạn  '!I96+'[4]Sơn Động (R)'!I96</f>
        <v>0</v>
      </c>
      <c r="J96" s="251">
        <f>'[4]Văn phòng tỉnh'!J96+'[4]TP Bắc Giang '!J96+'[4]Việt Yên '!J96+'[4]Hiệp Hòa '!J96+'[4]Yên Dũng R'!J96+'[4]Lạng Giang R'!J96+'[4]Tân Yên '!J96+'[4]Yên Thế '!J96+'[4]Lục Nam '!J96+'[4]Lục Ngạn  '!J96+'[4]Sơn Động (R)'!J96</f>
        <v>0</v>
      </c>
      <c r="K96" s="253">
        <f>E96/C96*100</f>
        <v>273.3241216833334</v>
      </c>
      <c r="L96" s="254">
        <f>E96/D96*100</f>
        <v>273.3241216833334</v>
      </c>
    </row>
    <row r="97" spans="1:12" ht="21" customHeight="1">
      <c r="A97" s="286">
        <v>2</v>
      </c>
      <c r="B97" s="269" t="s">
        <v>64</v>
      </c>
      <c r="C97" s="251">
        <v>130000000000</v>
      </c>
      <c r="D97" s="251">
        <f>C97</f>
        <v>130000000000</v>
      </c>
      <c r="E97" s="251">
        <f t="shared" si="6"/>
        <v>222510337108</v>
      </c>
      <c r="F97" s="251">
        <f>'[4]Văn phòng tỉnh'!F97+'[4]TP Bắc Giang '!F97+'[4]Việt Yên '!F97+'[4]Hiệp Hòa '!F97+'[4]Yên Dũng R'!F97+'[4]Lạng Giang R'!F97+'[4]Tân Yên '!F97+'[4]Yên Thế '!F97+'[4]Lục Nam '!F97+'[4]Lục Ngạn  '!F97+'[4]Sơn Động (R)'!F97</f>
        <v>222510337108</v>
      </c>
      <c r="G97" s="251">
        <f t="shared" si="7"/>
        <v>0</v>
      </c>
      <c r="H97" s="251">
        <f>'[4]Văn phòng tỉnh'!H97+'[4]TP Bắc Giang '!H97+'[4]Việt Yên '!H97+'[4]Hiệp Hòa '!H97+'[4]Yên Dũng R'!H97+'[4]Lạng Giang R'!H97+'[4]Tân Yên '!H97+'[4]Yên Thế '!H97+'[4]Lục Nam '!H97+'[4]Lục Ngạn  '!H97+'[4]Sơn Động (R)'!H97</f>
        <v>0</v>
      </c>
      <c r="I97" s="251">
        <f>'[4]Văn phòng tỉnh'!I97+'[4]TP Bắc Giang '!I97+'[4]Việt Yên '!I97+'[4]Hiệp Hòa '!I97+'[4]Yên Dũng R'!I97+'[4]Lạng Giang R'!I97+'[4]Tân Yên '!I97+'[4]Yên Thế '!I97+'[4]Lục Nam '!I97+'[4]Lục Ngạn  '!I97+'[4]Sơn Động (R)'!I97</f>
        <v>0</v>
      </c>
      <c r="J97" s="251">
        <f>'[4]Văn phòng tỉnh'!J97+'[4]TP Bắc Giang '!J97+'[4]Việt Yên '!J97+'[4]Hiệp Hòa '!J97+'[4]Yên Dũng R'!J97+'[4]Lạng Giang R'!J97+'[4]Tân Yên '!J97+'[4]Yên Thế '!J97+'[4]Lục Nam '!J97+'[4]Lục Ngạn  '!J97+'[4]Sơn Động (R)'!J97</f>
        <v>0</v>
      </c>
      <c r="K97" s="253">
        <f>E97/C97*100</f>
        <v>171.1617977753846</v>
      </c>
      <c r="L97" s="254">
        <f>E97/D97*100</f>
        <v>171.1617977753846</v>
      </c>
    </row>
    <row r="98" spans="1:12" ht="21" customHeight="1">
      <c r="A98" s="286">
        <v>3</v>
      </c>
      <c r="B98" s="269" t="s">
        <v>333</v>
      </c>
      <c r="C98" s="251"/>
      <c r="D98" s="251"/>
      <c r="E98" s="251">
        <f t="shared" si="6"/>
        <v>1243144</v>
      </c>
      <c r="F98" s="251">
        <f>'[4]Văn phòng tỉnh'!F98+'[4]TP Bắc Giang '!F98+'[4]Việt Yên '!F98+'[4]Hiệp Hòa '!F98+'[4]Yên Dũng R'!F98+'[4]Lạng Giang R'!F98+'[4]Tân Yên '!F98+'[4]Yên Thế '!F98+'[4]Lục Nam '!F98+'[4]Lục Ngạn  '!F98+'[4]Sơn Động (R)'!F98</f>
        <v>1243144</v>
      </c>
      <c r="G98" s="251">
        <f t="shared" si="7"/>
        <v>0</v>
      </c>
      <c r="H98" s="251">
        <f>'[4]Văn phòng tỉnh'!H98+'[4]TP Bắc Giang '!H98+'[4]Việt Yên '!H98+'[4]Hiệp Hòa '!H98+'[4]Yên Dũng R'!H98+'[4]Lạng Giang R'!H98+'[4]Tân Yên '!H98+'[4]Yên Thế '!H98+'[4]Lục Nam '!H98+'[4]Lục Ngạn  '!H98+'[4]Sơn Động (R)'!H98</f>
        <v>0</v>
      </c>
      <c r="I98" s="251">
        <f>'[4]Văn phòng tỉnh'!I98+'[4]TP Bắc Giang '!I98+'[4]Việt Yên '!I98+'[4]Hiệp Hòa '!I98+'[4]Yên Dũng R'!I98+'[4]Lạng Giang R'!I98+'[4]Tân Yên '!I98+'[4]Yên Thế '!I98+'[4]Lục Nam '!I98+'[4]Lục Ngạn  '!I98+'[4]Sơn Động (R)'!I98</f>
        <v>0</v>
      </c>
      <c r="J98" s="251">
        <f>'[4]Văn phòng tỉnh'!J98+'[4]TP Bắc Giang '!J98+'[4]Việt Yên '!J98+'[4]Hiệp Hòa '!J98+'[4]Yên Dũng R'!J98+'[4]Lạng Giang R'!J98+'[4]Tân Yên '!J98+'[4]Yên Thế '!J98+'[4]Lục Nam '!J98+'[4]Lục Ngạn  '!J98+'[4]Sơn Động (R)'!J98</f>
        <v>0</v>
      </c>
      <c r="K98" s="253"/>
      <c r="L98" s="254"/>
    </row>
    <row r="99" spans="1:12" ht="21" customHeight="1">
      <c r="A99" s="286">
        <v>4</v>
      </c>
      <c r="B99" s="269" t="s">
        <v>334</v>
      </c>
      <c r="C99" s="251">
        <v>992000000000</v>
      </c>
      <c r="D99" s="251">
        <v>992000000000</v>
      </c>
      <c r="E99" s="251">
        <f t="shared" si="6"/>
        <v>1433909556503</v>
      </c>
      <c r="F99" s="251">
        <f>'[4]Văn phòng tỉnh'!F99+'[4]TP Bắc Giang '!F99+'[4]Việt Yên '!F99+'[4]Hiệp Hòa '!F99+'[4]Yên Dũng R'!F99+'[4]Lạng Giang R'!F99+'[4]Tân Yên '!F99+'[4]Yên Thế '!F99+'[4]Lục Nam '!F99+'[4]Lục Ngạn  '!F99+'[4]Sơn Động (R)'!F99</f>
        <v>1433909556503</v>
      </c>
      <c r="G99" s="251">
        <f t="shared" si="7"/>
        <v>0</v>
      </c>
      <c r="H99" s="251">
        <f>'[4]Văn phòng tỉnh'!H99+'[4]TP Bắc Giang '!H99+'[4]Việt Yên '!H99+'[4]Hiệp Hòa '!H99+'[4]Yên Dũng R'!H99+'[4]Lạng Giang R'!H99+'[4]Tân Yên '!H99+'[4]Yên Thế '!H99+'[4]Lục Nam '!H99+'[4]Lục Ngạn  '!H99+'[4]Sơn Động (R)'!H99</f>
        <v>0</v>
      </c>
      <c r="I99" s="251">
        <f>'[4]Văn phòng tỉnh'!I99+'[4]TP Bắc Giang '!I99+'[4]Việt Yên '!I99+'[4]Hiệp Hòa '!I99+'[4]Yên Dũng R'!I99+'[4]Lạng Giang R'!I99+'[4]Tân Yên '!I99+'[4]Yên Thế '!I99+'[4]Lục Nam '!I99+'[4]Lục Ngạn  '!I99+'[4]Sơn Động (R)'!I99</f>
        <v>0</v>
      </c>
      <c r="J99" s="251">
        <f>'[4]Văn phòng tỉnh'!J99+'[4]TP Bắc Giang '!J99+'[4]Việt Yên '!J99+'[4]Hiệp Hòa '!J99+'[4]Yên Dũng R'!J99+'[4]Lạng Giang R'!J99+'[4]Tân Yên '!J99+'[4]Yên Thế '!J99+'[4]Lục Nam '!J99+'[4]Lục Ngạn  '!J99+'[4]Sơn Động (R)'!J99</f>
        <v>0</v>
      </c>
      <c r="K99" s="253">
        <f>E99/C99*100</f>
        <v>144.5473343248992</v>
      </c>
      <c r="L99" s="254">
        <f>E99/D99*100</f>
        <v>144.5473343248992</v>
      </c>
    </row>
    <row r="100" spans="1:12" ht="21" customHeight="1">
      <c r="A100" s="286">
        <v>5</v>
      </c>
      <c r="B100" s="269" t="s">
        <v>335</v>
      </c>
      <c r="C100" s="251"/>
      <c r="D100" s="251">
        <f>'[4]Văn phòng tỉnh'!D100+'[4]TP Bắc Giang '!D100+'[4]Việt Yên '!D100+'[4]Hiệp Hòa '!D100+'[4]Yên Dũng R'!D100+'[4]Lạng Giang R'!D100+'[4]Tân Yên '!D100+'[4]Yên Thế '!D100+'[4]Lục Nam '!D100+'[4]Lục Ngạn  '!D100+'[4]Sơn Động (R)'!D100</f>
        <v>0</v>
      </c>
      <c r="E100" s="251">
        <f t="shared" si="6"/>
        <v>881910299</v>
      </c>
      <c r="F100" s="251">
        <f>'[4]Văn phòng tỉnh'!F100+'[4]TP Bắc Giang '!F100+'[4]Việt Yên '!F100+'[4]Hiệp Hòa '!F100+'[4]Yên Dũng R'!F100+'[4]Lạng Giang R'!F100+'[4]Tân Yên '!F100+'[4]Yên Thế '!F100+'[4]Lục Nam '!F100+'[4]Lục Ngạn  '!F100+'[4]Sơn Động (R)'!F100</f>
        <v>881910299</v>
      </c>
      <c r="G100" s="251">
        <f t="shared" si="7"/>
        <v>0</v>
      </c>
      <c r="H100" s="251">
        <f>'[4]Văn phòng tỉnh'!H100+'[4]TP Bắc Giang '!H100+'[4]Việt Yên '!H100+'[4]Hiệp Hòa '!H100+'[4]Yên Dũng R'!H100+'[4]Lạng Giang R'!H100+'[4]Tân Yên '!H100+'[4]Yên Thế '!H100+'[4]Lục Nam '!H100+'[4]Lục Ngạn  '!H100+'[4]Sơn Động (R)'!H100</f>
        <v>0</v>
      </c>
      <c r="I100" s="251">
        <f>'[4]Văn phòng tỉnh'!I100+'[4]TP Bắc Giang '!I100+'[4]Việt Yên '!I100+'[4]Hiệp Hòa '!I100+'[4]Yên Dũng R'!I100+'[4]Lạng Giang R'!I100+'[4]Tân Yên '!I100+'[4]Yên Thế '!I100+'[4]Lục Nam '!I100+'[4]Lục Ngạn  '!I100+'[4]Sơn Động (R)'!I100</f>
        <v>0</v>
      </c>
      <c r="J100" s="251">
        <f>'[4]Văn phòng tỉnh'!J100+'[4]TP Bắc Giang '!J100+'[4]Việt Yên '!J100+'[4]Hiệp Hòa '!J100+'[4]Yên Dũng R'!J100+'[4]Lạng Giang R'!J100+'[4]Tân Yên '!J100+'[4]Yên Thế '!J100+'[4]Lục Nam '!J100+'[4]Lục Ngạn  '!J100+'[4]Sơn Động (R)'!J100</f>
        <v>0</v>
      </c>
      <c r="K100" s="253"/>
      <c r="L100" s="254"/>
    </row>
    <row r="101" spans="1:12" ht="21" customHeight="1">
      <c r="A101" s="286">
        <v>6</v>
      </c>
      <c r="B101" s="269" t="s">
        <v>336</v>
      </c>
      <c r="C101" s="251">
        <f>'[4]Văn phòng tỉnh'!C101+'[4]TP Bắc Giang '!C101+'[4]Việt Yên '!C101+'[4]Hiệp Hòa '!C101+'[4]Yên Dũng R'!C101+'[4]Lạng Giang R'!C101+'[4]Tân Yên '!C101+'[4]Yên Thế '!C101+'[4]Lục Nam '!C101+'[4]Lục Ngạn  '!C101+'[4]Sơn Động (R)'!C101</f>
        <v>0</v>
      </c>
      <c r="D101" s="251">
        <f>'[4]Văn phòng tỉnh'!D101+'[4]TP Bắc Giang '!D101+'[4]Việt Yên '!D101+'[4]Hiệp Hòa '!D101+'[4]Yên Dũng R'!D101+'[4]Lạng Giang R'!D101+'[4]Tân Yên '!D101+'[4]Yên Thế '!D101+'[4]Lục Nam '!D101+'[4]Lục Ngạn  '!D101+'[4]Sơn Động (R)'!D101</f>
        <v>0</v>
      </c>
      <c r="E101" s="251">
        <f t="shared" si="6"/>
        <v>0</v>
      </c>
      <c r="F101" s="251">
        <f>'[4]Văn phòng tỉnh'!F101+'[4]TP Bắc Giang '!F101+'[4]Việt Yên '!F101+'[4]Hiệp Hòa '!F101+'[4]Yên Dũng R'!F101+'[4]Lạng Giang R'!F101+'[4]Tân Yên '!F101+'[4]Yên Thế '!F101+'[4]Lục Nam '!F101+'[4]Lục Ngạn  '!F101+'[4]Sơn Động (R)'!F101</f>
        <v>0</v>
      </c>
      <c r="G101" s="251">
        <f t="shared" si="7"/>
        <v>0</v>
      </c>
      <c r="H101" s="251">
        <f>'[4]Văn phòng tỉnh'!H101+'[4]TP Bắc Giang '!H101+'[4]Việt Yên '!H101+'[4]Hiệp Hòa '!H101+'[4]Yên Dũng R'!H101+'[4]Lạng Giang R'!H101+'[4]Tân Yên '!H101+'[4]Yên Thế '!H101+'[4]Lục Nam '!H101+'[4]Lục Ngạn  '!H101+'[4]Sơn Động (R)'!H101</f>
        <v>0</v>
      </c>
      <c r="I101" s="251">
        <f>'[4]Văn phòng tỉnh'!I101+'[4]TP Bắc Giang '!I101+'[4]Việt Yên '!I101+'[4]Hiệp Hòa '!I101+'[4]Yên Dũng R'!I101+'[4]Lạng Giang R'!I101+'[4]Tân Yên '!I101+'[4]Yên Thế '!I101+'[4]Lục Nam '!I101+'[4]Lục Ngạn  '!I101+'[4]Sơn Động (R)'!I101</f>
        <v>0</v>
      </c>
      <c r="J101" s="251">
        <f>'[4]Văn phòng tỉnh'!J101+'[4]TP Bắc Giang '!J101+'[4]Việt Yên '!J101+'[4]Hiệp Hòa '!J101+'[4]Yên Dũng R'!J101+'[4]Lạng Giang R'!J101+'[4]Tân Yên '!J101+'[4]Yên Thế '!J101+'[4]Lục Nam '!J101+'[4]Lục Ngạn  '!J101+'[4]Sơn Động (R)'!J101</f>
        <v>0</v>
      </c>
      <c r="K101" s="253"/>
      <c r="L101" s="254"/>
    </row>
    <row r="102" spans="1:12" ht="21" customHeight="1">
      <c r="A102" s="286">
        <v>7</v>
      </c>
      <c r="B102" s="269" t="s">
        <v>337</v>
      </c>
      <c r="C102" s="251">
        <v>10000000000</v>
      </c>
      <c r="D102" s="251">
        <f>C102</f>
        <v>10000000000</v>
      </c>
      <c r="E102" s="251">
        <f t="shared" si="6"/>
        <v>10899412375</v>
      </c>
      <c r="F102" s="251">
        <f>'[4]Văn phòng tỉnh'!F102+'[4]TP Bắc Giang '!F102+'[4]Việt Yên '!F102+'[4]Hiệp Hòa '!F102+'[4]Yên Dũng R'!F102+'[4]Lạng Giang R'!F102+'[4]Tân Yên '!F102+'[4]Yên Thế '!F102+'[4]Lục Nam '!F102+'[4]Lục Ngạn  '!F102+'[4]Sơn Động (R)'!F102</f>
        <v>10899412375</v>
      </c>
      <c r="G102" s="251">
        <f t="shared" si="7"/>
        <v>0</v>
      </c>
      <c r="H102" s="251">
        <f>'[4]Văn phòng tỉnh'!H102+'[4]TP Bắc Giang '!H102+'[4]Việt Yên '!H102+'[4]Hiệp Hòa '!H102+'[4]Yên Dũng R'!H102+'[4]Lạng Giang R'!H102+'[4]Tân Yên '!H102+'[4]Yên Thế '!H102+'[4]Lục Nam '!H102+'[4]Lục Ngạn  '!H102+'[4]Sơn Động (R)'!H102</f>
        <v>0</v>
      </c>
      <c r="I102" s="251">
        <f>'[4]Văn phòng tỉnh'!I102+'[4]TP Bắc Giang '!I102+'[4]Việt Yên '!I102+'[4]Hiệp Hòa '!I102+'[4]Yên Dũng R'!I102+'[4]Lạng Giang R'!I102+'[4]Tân Yên '!I102+'[4]Yên Thế '!I102+'[4]Lục Nam '!I102+'[4]Lục Ngạn  '!I102+'[4]Sơn Động (R)'!I102</f>
        <v>0</v>
      </c>
      <c r="J102" s="251">
        <f>'[4]Văn phòng tỉnh'!J102+'[4]TP Bắc Giang '!J102+'[4]Việt Yên '!J102+'[4]Hiệp Hòa '!J102+'[4]Yên Dũng R'!J102+'[4]Lạng Giang R'!J102+'[4]Tân Yên '!J102+'[4]Yên Thế '!J102+'[4]Lục Nam '!J102+'[4]Lục Ngạn  '!J102+'[4]Sơn Động (R)'!J102</f>
        <v>0</v>
      </c>
      <c r="K102" s="253">
        <f>E102/C102*100</f>
        <v>108.99412375</v>
      </c>
      <c r="L102" s="254">
        <f>E102/D102*100</f>
        <v>108.99412375</v>
      </c>
    </row>
    <row r="103" spans="1:12" ht="21" customHeight="1">
      <c r="A103" s="286">
        <v>8</v>
      </c>
      <c r="B103" s="269" t="s">
        <v>338</v>
      </c>
      <c r="C103" s="252">
        <f>'[4]Văn phòng tỉnh'!C103+'[4]TP Bắc Giang '!C103+'[4]Việt Yên '!C103+'[4]Hiệp Hòa '!C103+'[4]Yên Dũng R'!C103+'[4]Lạng Giang R'!C103+'[4]Tân Yên '!C103+'[4]Yên Thế '!C103+'[4]Lục Nam '!C103+'[4]Lục Ngạn  '!C103+'[4]Sơn Động (R)'!C103</f>
        <v>0</v>
      </c>
      <c r="D103" s="252">
        <f>'[4]Văn phòng tỉnh'!D103+'[4]TP Bắc Giang '!D103+'[4]Việt Yên '!D103+'[4]Hiệp Hòa '!D103+'[4]Yên Dũng R'!D103+'[4]Lạng Giang R'!D103+'[4]Tân Yên '!D103+'[4]Yên Thế '!D103+'[4]Lục Nam '!D103+'[4]Lục Ngạn  '!D103+'[4]Sơn Động (R)'!D103</f>
        <v>0</v>
      </c>
      <c r="E103" s="251">
        <f t="shared" si="6"/>
        <v>0</v>
      </c>
      <c r="F103" s="251">
        <f>'[4]Văn phòng tỉnh'!F103+'[4]TP Bắc Giang '!F103+'[4]Việt Yên '!F103+'[4]Hiệp Hòa '!F103+'[4]Yên Dũng R'!F103+'[4]Lạng Giang R'!F103+'[4]Tân Yên '!F103+'[4]Yên Thế '!F103+'[4]Lục Nam '!F103+'[4]Lục Ngạn  '!F103+'[4]Sơn Động (R)'!F103</f>
        <v>0</v>
      </c>
      <c r="G103" s="251">
        <f t="shared" si="7"/>
        <v>0</v>
      </c>
      <c r="H103" s="251">
        <f>'[4]Văn phòng tỉnh'!H103+'[4]TP Bắc Giang '!H103+'[4]Việt Yên '!H103+'[4]Hiệp Hòa '!H103+'[4]Yên Dũng R'!H103+'[4]Lạng Giang R'!H103+'[4]Tân Yên '!H103+'[4]Yên Thế '!H103+'[4]Lục Nam '!H103+'[4]Lục Ngạn  '!H103+'[4]Sơn Động (R)'!H103</f>
        <v>0</v>
      </c>
      <c r="I103" s="251">
        <f>'[4]Văn phòng tỉnh'!I103+'[4]TP Bắc Giang '!I103+'[4]Việt Yên '!I103+'[4]Hiệp Hòa '!I103+'[4]Yên Dũng R'!I103+'[4]Lạng Giang R'!I103+'[4]Tân Yên '!I103+'[4]Yên Thế '!I103+'[4]Lục Nam '!I103+'[4]Lục Ngạn  '!I103+'[4]Sơn Động (R)'!I103</f>
        <v>0</v>
      </c>
      <c r="J103" s="251">
        <f>'[4]Văn phòng tỉnh'!J103+'[4]TP Bắc Giang '!J103+'[4]Việt Yên '!J103+'[4]Hiệp Hòa '!J103+'[4]Yên Dũng R'!J103+'[4]Lạng Giang R'!J103+'[4]Tân Yên '!J103+'[4]Yên Thế '!J103+'[4]Lục Nam '!J103+'[4]Lục Ngạn  '!J103+'[4]Sơn Động (R)'!J103</f>
        <v>0</v>
      </c>
      <c r="K103" s="253"/>
      <c r="L103" s="254"/>
    </row>
    <row r="104" spans="1:12" ht="21" customHeight="1">
      <c r="A104" s="286">
        <v>9</v>
      </c>
      <c r="B104" s="269" t="s">
        <v>72</v>
      </c>
      <c r="C104" s="252">
        <f>'[4]Văn phòng tỉnh'!C104+'[4]TP Bắc Giang '!C104+'[4]Việt Yên '!C104+'[4]Hiệp Hòa '!C104+'[4]Yên Dũng R'!C104+'[4]Lạng Giang R'!C104+'[4]Tân Yên '!C104+'[4]Yên Thế '!C104+'[4]Lục Nam '!C104+'[4]Lục Ngạn  '!C104+'[4]Sơn Động (R)'!C104</f>
        <v>0</v>
      </c>
      <c r="D104" s="252">
        <f>'[4]Văn phòng tỉnh'!D104+'[4]TP Bắc Giang '!D104+'[4]Việt Yên '!D104+'[4]Hiệp Hòa '!D104+'[4]Yên Dũng R'!D104+'[4]Lạng Giang R'!D104+'[4]Tân Yên '!D104+'[4]Yên Thế '!D104+'[4]Lục Nam '!D104+'[4]Lục Ngạn  '!D104+'[4]Sơn Động (R)'!D104</f>
        <v>0</v>
      </c>
      <c r="E104" s="251">
        <f t="shared" si="6"/>
        <v>7020815401</v>
      </c>
      <c r="F104" s="251">
        <f>'[4]Văn phòng tỉnh'!F104+'[4]TP Bắc Giang '!F104+'[4]Việt Yên '!F104+'[4]Hiệp Hòa '!F104+'[4]Yên Dũng R'!F104+'[4]Lạng Giang R'!F104+'[4]Tân Yên '!F104+'[4]Yên Thế '!F104+'[4]Lục Nam '!F104+'[4]Lục Ngạn  '!F104+'[4]Sơn Động (R)'!F104</f>
        <v>7020815401</v>
      </c>
      <c r="G104" s="251">
        <f t="shared" si="7"/>
        <v>0</v>
      </c>
      <c r="H104" s="251">
        <f>'[4]Văn phòng tỉnh'!H104+'[4]TP Bắc Giang '!H104+'[4]Việt Yên '!H104+'[4]Hiệp Hòa '!H104+'[4]Yên Dũng R'!H104+'[4]Lạng Giang R'!H104+'[4]Tân Yên '!H104+'[4]Yên Thế '!H104+'[4]Lục Nam '!H104+'[4]Lục Ngạn  '!H104+'[4]Sơn Động (R)'!H104</f>
        <v>0</v>
      </c>
      <c r="I104" s="251">
        <f>'[4]Văn phòng tỉnh'!I104+'[4]TP Bắc Giang '!I104+'[4]Việt Yên '!I104+'[4]Hiệp Hòa '!I104+'[4]Yên Dũng R'!I104+'[4]Lạng Giang R'!I104+'[4]Tân Yên '!I104+'[4]Yên Thế '!I104+'[4]Lục Nam '!I104+'[4]Lục Ngạn  '!I104+'[4]Sơn Động (R)'!I104</f>
        <v>0</v>
      </c>
      <c r="J104" s="251">
        <f>'[4]Văn phòng tỉnh'!J104+'[4]TP Bắc Giang '!J104+'[4]Việt Yên '!J104+'[4]Hiệp Hòa '!J104+'[4]Yên Dũng R'!J104+'[4]Lạng Giang R'!J104+'[4]Tân Yên '!J104+'[4]Yên Thế '!J104+'[4]Lục Nam '!J104+'[4]Lục Ngạn  '!J104+'[4]Sơn Động (R)'!J104</f>
        <v>0</v>
      </c>
      <c r="K104" s="253"/>
      <c r="L104" s="254"/>
    </row>
    <row r="105" spans="1:14" s="259" customFormat="1" ht="21" customHeight="1">
      <c r="A105" s="287" t="s">
        <v>18</v>
      </c>
      <c r="B105" s="288" t="s">
        <v>44</v>
      </c>
      <c r="C105" s="252">
        <f>'[4]Văn phòng tỉnh'!C105+'[4]TP Bắc Giang '!C105+'[4]Việt Yên '!C105+'[4]Hiệp Hòa '!C105+'[4]Yên Dũng R'!C105+'[4]Lạng Giang R'!C105+'[4]Tân Yên '!C105+'[4]Yên Thế '!C105+'[4]Lục Nam '!C105+'[4]Lục Ngạn  '!C105+'[4]Sơn Động (R)'!C105</f>
        <v>0</v>
      </c>
      <c r="D105" s="252">
        <f>'[4]Văn phòng tỉnh'!D105+'[4]TP Bắc Giang '!D105+'[4]Việt Yên '!D105+'[4]Hiệp Hòa '!D105+'[4]Yên Dũng R'!D105+'[4]Lạng Giang R'!D105+'[4]Tân Yên '!D105+'[4]Yên Thế '!D105+'[4]Lục Nam '!D105+'[4]Lục Ngạn  '!D105+'[4]Sơn Động (R)'!D105</f>
        <v>0</v>
      </c>
      <c r="E105" s="179">
        <f t="shared" si="6"/>
        <v>0</v>
      </c>
      <c r="F105" s="251">
        <f>'[4]Văn phòng tỉnh'!F105+'[4]TP Bắc Giang '!F105+'[4]Việt Yên '!F105+'[4]Hiệp Hòa '!F105+'[4]Yên Dũng R'!F105+'[4]Lạng Giang R'!F105+'[4]Tân Yên '!F105+'[4]Yên Thế '!F105+'[4]Lục Nam '!F105+'[4]Lục Ngạn  '!F105+'[4]Sơn Động (R)'!F105</f>
        <v>0</v>
      </c>
      <c r="G105" s="179">
        <f t="shared" si="7"/>
        <v>0</v>
      </c>
      <c r="H105" s="251">
        <f>'[4]Văn phòng tỉnh'!H105+'[4]TP Bắc Giang '!H105+'[4]Việt Yên '!H105+'[4]Hiệp Hòa '!H105+'[4]Yên Dũng R'!H105+'[4]Lạng Giang R'!H105+'[4]Tân Yên '!H105+'[4]Yên Thế '!H105+'[4]Lục Nam '!H105+'[4]Lục Ngạn  '!H105+'[4]Sơn Động (R)'!H105</f>
        <v>0</v>
      </c>
      <c r="I105" s="251">
        <f>'[4]Văn phòng tỉnh'!I105+'[4]TP Bắc Giang '!I105+'[4]Việt Yên '!I105+'[4]Hiệp Hòa '!I105+'[4]Yên Dũng R'!I105+'[4]Lạng Giang R'!I105+'[4]Tân Yên '!I105+'[4]Yên Thế '!I105+'[4]Lục Nam '!I105+'[4]Lục Ngạn  '!I105+'[4]Sơn Động (R)'!I105</f>
        <v>0</v>
      </c>
      <c r="J105" s="251">
        <f>'[4]Văn phòng tỉnh'!J105+'[4]TP Bắc Giang '!J105+'[4]Việt Yên '!J105+'[4]Hiệp Hòa '!J105+'[4]Yên Dũng R'!J105+'[4]Lạng Giang R'!J105+'[4]Tân Yên '!J105+'[4]Yên Thế '!J105+'[4]Lục Nam '!J105+'[4]Lục Ngạn  '!J105+'[4]Sơn Động (R)'!J105</f>
        <v>0</v>
      </c>
      <c r="K105" s="257"/>
      <c r="L105" s="258"/>
      <c r="N105" s="289"/>
    </row>
    <row r="106" spans="1:14" s="259" customFormat="1" ht="21" customHeight="1">
      <c r="A106" s="287" t="s">
        <v>19</v>
      </c>
      <c r="B106" s="288" t="s">
        <v>339</v>
      </c>
      <c r="C106" s="252">
        <f>'[4]Văn phòng tỉnh'!C106+'[4]TP Bắc Giang '!C106+'[4]Việt Yên '!C106+'[4]Hiệp Hòa '!C106+'[4]Yên Dũng R'!C106+'[4]Lạng Giang R'!C106+'[4]Tân Yên '!C106+'[4]Yên Thế '!C106+'[4]Lục Nam '!C106+'[4]Lục Ngạn  '!C106+'[4]Sơn Động (R)'!C106</f>
        <v>0</v>
      </c>
      <c r="D106" s="252">
        <f>'[4]Văn phòng tỉnh'!D106+'[4]TP Bắc Giang '!D106+'[4]Việt Yên '!D106+'[4]Hiệp Hòa '!D106+'[4]Yên Dũng R'!D106+'[4]Lạng Giang R'!D106+'[4]Tân Yên '!D106+'[4]Yên Thế '!D106+'[4]Lục Nam '!D106+'[4]Lục Ngạn  '!D106+'[4]Sơn Động (R)'!D106</f>
        <v>0</v>
      </c>
      <c r="E106" s="179">
        <f t="shared" si="6"/>
        <v>193615773323</v>
      </c>
      <c r="F106" s="179">
        <f>SUM(F107:F108)</f>
        <v>0</v>
      </c>
      <c r="G106" s="179">
        <f t="shared" si="7"/>
        <v>193615773323</v>
      </c>
      <c r="H106" s="179">
        <f>SUM(H107:H108)</f>
        <v>98186406281</v>
      </c>
      <c r="I106" s="179">
        <f>SUM(I107:I108)</f>
        <v>64767121114</v>
      </c>
      <c r="J106" s="179">
        <f>SUM(J107:J108)</f>
        <v>30662245928</v>
      </c>
      <c r="K106" s="257"/>
      <c r="L106" s="258"/>
      <c r="N106" s="289"/>
    </row>
    <row r="107" spans="1:12" ht="21" customHeight="1">
      <c r="A107" s="286">
        <v>1</v>
      </c>
      <c r="B107" s="269" t="s">
        <v>340</v>
      </c>
      <c r="C107" s="252">
        <f>'[4]Văn phòng tỉnh'!C107+'[4]TP Bắc Giang '!C107+'[4]Việt Yên '!C107+'[4]Hiệp Hòa '!C107+'[4]Yên Dũng R'!C107+'[4]Lạng Giang R'!C107+'[4]Tân Yên '!C107+'[4]Yên Thế '!C107+'[4]Lục Nam '!C107+'[4]Lục Ngạn  '!C107+'[4]Sơn Động (R)'!C107</f>
        <v>0</v>
      </c>
      <c r="D107" s="252">
        <f>'[4]Văn phòng tỉnh'!D107+'[4]TP Bắc Giang '!D107+'[4]Việt Yên '!D107+'[4]Hiệp Hòa '!D107+'[4]Yên Dũng R'!D107+'[4]Lạng Giang R'!D107+'[4]Tân Yên '!D107+'[4]Yên Thế '!D107+'[4]Lục Nam '!D107+'[4]Lục Ngạn  '!D107+'[4]Sơn Động (R)'!D107</f>
        <v>0</v>
      </c>
      <c r="E107" s="251">
        <f t="shared" si="6"/>
        <v>9848997500</v>
      </c>
      <c r="F107" s="251">
        <f>'[4]Văn phòng tỉnh'!F107+'[4]TP Bắc Giang '!F107+'[4]Việt Yên '!F107+'[4]Hiệp Hòa '!F107+'[4]Yên Dũng R'!F107+'[4]Lạng Giang R'!F107+'[4]Tân Yên '!F107+'[4]Yên Thế '!F107+'[4]Lục Nam '!F107+'[4]Lục Ngạn  '!F107+'[4]Sơn Động (R)'!F107</f>
        <v>0</v>
      </c>
      <c r="G107" s="251">
        <f t="shared" si="7"/>
        <v>9848997500</v>
      </c>
      <c r="H107" s="251">
        <f>'[4]Văn phòng tỉnh'!H107+'[4]TP Bắc Giang '!H107+'[4]Việt Yên '!H107+'[4]Hiệp Hòa '!H107+'[4]Yên Dũng R'!H107+'[4]Lạng Giang R'!H107+'[4]Tân Yên '!H107+'[4]Yên Thế '!H107+'[4]Lục Nam '!H107+'[4]Lục Ngạn  '!H107+'[4]Sơn Động (R)'!H107</f>
        <v>0</v>
      </c>
      <c r="I107" s="251">
        <f>'[4]Văn phòng tỉnh'!I107+'[4]TP Bắc Giang '!I107+'[4]Việt Yên '!I107+'[4]Hiệp Hòa '!I107+'[4]Yên Dũng R'!I107+'[4]Lạng Giang R'!I107+'[4]Tân Yên '!I107+'[4]Yên Thế '!I107+'[4]Lục Nam '!I107+'[4]Lục Ngạn  '!I107+'[4]Sơn Động (R)'!I107</f>
        <v>0</v>
      </c>
      <c r="J107" s="251">
        <f>'[4]Văn phòng tỉnh'!J107+'[4]TP Bắc Giang '!J107+'[4]Việt Yên '!J107+'[4]Hiệp Hòa '!J107+'[4]Yên Dũng R'!J107+'[4]Lạng Giang R'!J107+'[4]Tân Yên '!J107+'[4]Yên Thế '!J107+'[4]Lục Nam '!J107+'[4]Lục Ngạn  '!J107+'[4]Sơn Động (R)'!J107</f>
        <v>9848997500</v>
      </c>
      <c r="K107" s="253"/>
      <c r="L107" s="254"/>
    </row>
    <row r="108" spans="1:12" ht="21" customHeight="1">
      <c r="A108" s="286">
        <v>2</v>
      </c>
      <c r="B108" s="269" t="s">
        <v>341</v>
      </c>
      <c r="C108" s="252">
        <f>'[4]Văn phòng tỉnh'!C108+'[4]TP Bắc Giang '!C108+'[4]Việt Yên '!C108+'[4]Hiệp Hòa '!C108+'[4]Yên Dũng R'!C108+'[4]Lạng Giang R'!C108+'[4]Tân Yên '!C108+'[4]Yên Thế '!C108+'[4]Lục Nam '!C108+'[4]Lục Ngạn  '!C108+'[4]Sơn Động (R)'!C108</f>
        <v>0</v>
      </c>
      <c r="D108" s="252">
        <f>'[4]Văn phòng tỉnh'!D108+'[4]TP Bắc Giang '!D108+'[4]Việt Yên '!D108+'[4]Hiệp Hòa '!D108+'[4]Yên Dũng R'!D108+'[4]Lạng Giang R'!D108+'[4]Tân Yên '!D108+'[4]Yên Thế '!D108+'[4]Lục Nam '!D108+'[4]Lục Ngạn  '!D108+'[4]Sơn Động (R)'!D108</f>
        <v>0</v>
      </c>
      <c r="E108" s="251">
        <f t="shared" si="6"/>
        <v>183766775823</v>
      </c>
      <c r="F108" s="251">
        <f>'[4]Văn phòng tỉnh'!F108+'[4]TP Bắc Giang '!F108+'[4]Việt Yên '!F108+'[4]Hiệp Hòa '!F108+'[4]Yên Dũng R'!F108+'[4]Lạng Giang R'!F108+'[4]Tân Yên '!F108+'[4]Yên Thế '!F108+'[4]Lục Nam '!F108+'[4]Lục Ngạn  '!F108+'[4]Sơn Động (R)'!F108</f>
        <v>0</v>
      </c>
      <c r="G108" s="251">
        <f t="shared" si="7"/>
        <v>183766775823</v>
      </c>
      <c r="H108" s="251">
        <f>'[4]Văn phòng tỉnh'!H108+'[4]TP Bắc Giang '!H108+'[4]Việt Yên '!H108+'[4]Hiệp Hòa '!H108+'[4]Yên Dũng R'!H108+'[4]Lạng Giang R'!H108+'[4]Tân Yên '!H108+'[4]Yên Thế '!H108+'[4]Lục Nam '!H108+'[4]Lục Ngạn  '!H108+'[4]Sơn Động (R)'!H108</f>
        <v>98186406281</v>
      </c>
      <c r="I108" s="251">
        <f>'[4]Văn phòng tỉnh'!I108+'[4]TP Bắc Giang '!I108+'[4]Việt Yên '!I108+'[4]Hiệp Hòa '!I108+'[4]Yên Dũng R'!I108+'[4]Lạng Giang R'!I108+'[4]Tân Yên '!I108+'[4]Yên Thế '!I108+'[4]Lục Nam '!I108+'[4]Lục Ngạn  '!I108+'[4]Sơn Động (R)'!I108</f>
        <v>64767121114</v>
      </c>
      <c r="J108" s="251">
        <f>'[4]Văn phòng tỉnh'!J108+'[4]TP Bắc Giang '!J108+'[4]Việt Yên '!J108+'[4]Hiệp Hòa '!J108+'[4]Yên Dũng R'!J108+'[4]Lạng Giang R'!J108+'[4]Tân Yên '!J108+'[4]Yên Thế '!J108+'[4]Lục Nam '!J108+'[4]Lục Ngạn  '!J108+'[4]Sơn Động (R)'!J108</f>
        <v>20813248428</v>
      </c>
      <c r="K108" s="253"/>
      <c r="L108" s="254"/>
    </row>
    <row r="109" spans="1:14" s="259" customFormat="1" ht="21" customHeight="1">
      <c r="A109" s="287" t="s">
        <v>20</v>
      </c>
      <c r="B109" s="288" t="s">
        <v>342</v>
      </c>
      <c r="C109" s="252">
        <f>'[4]Văn phòng tỉnh'!C109+'[4]TP Bắc Giang '!C109+'[4]Việt Yên '!C109+'[4]Hiệp Hòa '!C109+'[4]Yên Dũng R'!C109+'[4]Lạng Giang R'!C109+'[4]Tân Yên '!C109+'[4]Yên Thế '!C109+'[4]Lục Nam '!C109+'[4]Lục Ngạn  '!C109+'[4]Sơn Động (R)'!C109</f>
        <v>0</v>
      </c>
      <c r="D109" s="252">
        <f>'[4]Văn phòng tỉnh'!D109+'[4]TP Bắc Giang '!D109+'[4]Việt Yên '!D109+'[4]Hiệp Hòa '!D109+'[4]Yên Dũng R'!D109+'[4]Lạng Giang R'!D109+'[4]Tân Yên '!D109+'[4]Yên Thế '!D109+'[4]Lục Nam '!D109+'[4]Lục Ngạn  '!D109+'[4]Sơn Động (R)'!D109</f>
        <v>0</v>
      </c>
      <c r="E109" s="179">
        <f aca="true" t="shared" si="8" ref="E109:J109">E110+E111+E114</f>
        <v>101019916666</v>
      </c>
      <c r="F109" s="179">
        <f t="shared" si="8"/>
        <v>0</v>
      </c>
      <c r="G109" s="179">
        <f t="shared" si="8"/>
        <v>101019916666</v>
      </c>
      <c r="H109" s="179">
        <f t="shared" si="8"/>
        <v>101019916666</v>
      </c>
      <c r="I109" s="179">
        <f t="shared" si="8"/>
        <v>0</v>
      </c>
      <c r="J109" s="179">
        <f t="shared" si="8"/>
        <v>0</v>
      </c>
      <c r="K109" s="257"/>
      <c r="L109" s="258"/>
      <c r="N109" s="289"/>
    </row>
    <row r="110" spans="1:12" ht="21" customHeight="1">
      <c r="A110" s="286">
        <v>1</v>
      </c>
      <c r="B110" s="269" t="s">
        <v>343</v>
      </c>
      <c r="C110" s="252">
        <f>'[4]Văn phòng tỉnh'!C110+'[4]TP Bắc Giang '!C110+'[4]Việt Yên '!C110+'[4]Hiệp Hòa '!C110+'[4]Yên Dũng R'!C110+'[4]Lạng Giang R'!C110+'[4]Tân Yên '!C110+'[4]Yên Thế '!C110+'[4]Lục Nam '!C110+'[4]Lục Ngạn  '!C110+'[4]Sơn Động (R)'!C110</f>
        <v>0</v>
      </c>
      <c r="D110" s="252">
        <f>'[4]Văn phòng tỉnh'!D110+'[4]TP Bắc Giang '!D110+'[4]Việt Yên '!D110+'[4]Hiệp Hòa '!D110+'[4]Yên Dũng R'!D110+'[4]Lạng Giang R'!D110+'[4]Tân Yên '!D110+'[4]Yên Thế '!D110+'[4]Lục Nam '!D110+'[4]Lục Ngạn  '!D110+'[4]Sơn Động (R)'!D110</f>
        <v>0</v>
      </c>
      <c r="E110" s="251">
        <f t="shared" si="6"/>
        <v>100000000000</v>
      </c>
      <c r="F110" s="251">
        <f>'[4]Văn phòng tỉnh'!F110+'[4]TP Bắc Giang '!F110+'[4]Việt Yên '!F110+'[4]Hiệp Hòa '!F110+'[4]Yên Dũng R'!F110+'[4]Lạng Giang R'!F110+'[4]Tân Yên '!F110+'[4]Yên Thế '!F110+'[4]Lục Nam '!F110+'[4]Lục Ngạn  '!F110+'[4]Sơn Động (R)'!F110</f>
        <v>0</v>
      </c>
      <c r="G110" s="251">
        <f t="shared" si="7"/>
        <v>100000000000</v>
      </c>
      <c r="H110" s="251">
        <f>'[4]Văn phòng tỉnh'!H110+'[4]TP Bắc Giang '!H110+'[4]Việt Yên '!H110+'[4]Hiệp Hòa '!H110+'[4]Yên Dũng R'!H110+'[4]Lạng Giang R'!H110+'[4]Tân Yên '!H110+'[4]Yên Thế '!H110+'[4]Lục Nam '!H110+'[4]Lục Ngạn  '!H110+'[4]Sơn Động (R)'!H110</f>
        <v>100000000000</v>
      </c>
      <c r="I110" s="251">
        <f>'[4]Văn phòng tỉnh'!I110+'[4]TP Bắc Giang '!I110+'[4]Việt Yên '!I110+'[4]Hiệp Hòa '!I110+'[4]Yên Dũng R'!I110+'[4]Lạng Giang R'!I110+'[4]Tân Yên '!I110+'[4]Yên Thế '!I110+'[4]Lục Nam '!I110+'[4]Lục Ngạn  '!I110+'[4]Sơn Động (R)'!I110</f>
        <v>0</v>
      </c>
      <c r="J110" s="251">
        <f>'[4]Văn phòng tỉnh'!J110+'[4]TP Bắc Giang '!J110+'[4]Việt Yên '!J110+'[4]Hiệp Hòa '!J110+'[4]Yên Dũng R'!J110+'[4]Lạng Giang R'!J110+'[4]Tân Yên '!J110+'[4]Yên Thế '!J110+'[4]Lục Nam '!J110+'[4]Lục Ngạn  '!J110+'[4]Sơn Động (R)'!J110</f>
        <v>0</v>
      </c>
      <c r="K110" s="253"/>
      <c r="L110" s="254"/>
    </row>
    <row r="111" spans="1:12" ht="21" customHeight="1">
      <c r="A111" s="286">
        <v>2</v>
      </c>
      <c r="B111" s="269" t="s">
        <v>344</v>
      </c>
      <c r="C111" s="252">
        <f>'[4]Văn phòng tỉnh'!C111+'[4]TP Bắc Giang '!C111+'[4]Việt Yên '!C111+'[4]Hiệp Hòa '!C111+'[4]Yên Dũng R'!C111+'[4]Lạng Giang R'!C111+'[4]Tân Yên '!C111+'[4]Yên Thế '!C111+'[4]Lục Nam '!C111+'[4]Lục Ngạn  '!C111+'[4]Sơn Động (R)'!C111</f>
        <v>0</v>
      </c>
      <c r="D111" s="252">
        <f>'[4]Văn phòng tỉnh'!D111+'[4]TP Bắc Giang '!D111+'[4]Việt Yên '!D111+'[4]Hiệp Hòa '!D111+'[4]Yên Dũng R'!D111+'[4]Lạng Giang R'!D111+'[4]Tân Yên '!D111+'[4]Yên Thế '!D111+'[4]Lục Nam '!D111+'[4]Lục Ngạn  '!D111+'[4]Sơn Động (R)'!D111</f>
        <v>0</v>
      </c>
      <c r="E111" s="251">
        <f t="shared" si="6"/>
        <v>1019916666</v>
      </c>
      <c r="F111" s="251">
        <f>SUM(F112:F113)</f>
        <v>0</v>
      </c>
      <c r="G111" s="251">
        <f t="shared" si="7"/>
        <v>1019916666</v>
      </c>
      <c r="H111" s="251">
        <f>SUM(H112:H113)</f>
        <v>1019916666</v>
      </c>
      <c r="I111" s="251">
        <f>SUM(I112:I113)</f>
        <v>0</v>
      </c>
      <c r="J111" s="251">
        <f>SUM(J112:J113)</f>
        <v>0</v>
      </c>
      <c r="K111" s="253"/>
      <c r="L111" s="254"/>
    </row>
    <row r="112" spans="1:14" s="278" customFormat="1" ht="21" customHeight="1">
      <c r="A112" s="290" t="s">
        <v>234</v>
      </c>
      <c r="B112" s="274" t="s">
        <v>345</v>
      </c>
      <c r="C112" s="252">
        <f>'[4]Văn phòng tỉnh'!C112+'[4]TP Bắc Giang '!C112+'[4]Việt Yên '!C112+'[4]Hiệp Hòa '!C112+'[4]Yên Dũng R'!C112+'[4]Lạng Giang R'!C112+'[4]Tân Yên '!C112+'[4]Yên Thế '!C112+'[4]Lục Nam '!C112+'[4]Lục Ngạn  '!C112+'[4]Sơn Động (R)'!C112</f>
        <v>0</v>
      </c>
      <c r="D112" s="252">
        <f>'[4]Văn phòng tỉnh'!D112+'[4]TP Bắc Giang '!D112+'[4]Việt Yên '!D112+'[4]Hiệp Hòa '!D112+'[4]Yên Dũng R'!D112+'[4]Lạng Giang R'!D112+'[4]Tân Yên '!D112+'[4]Yên Thế '!D112+'[4]Lục Nam '!D112+'[4]Lục Ngạn  '!D112+'[4]Sơn Động (R)'!D112</f>
        <v>0</v>
      </c>
      <c r="E112" s="275">
        <f t="shared" si="6"/>
        <v>800000000</v>
      </c>
      <c r="F112" s="275">
        <f>'[4]Văn phòng tỉnh'!F112+'[4]TP Bắc Giang '!F112+'[4]Việt Yên '!F112+'[4]Hiệp Hòa '!F112+'[4]Yên Dũng R'!F112+'[4]Lạng Giang R'!F112+'[4]Tân Yên '!F112+'[4]Yên Thế '!F112+'[4]Lục Nam '!F112+'[4]Lục Ngạn  '!F112+'[4]Sơn Động (R)'!F112</f>
        <v>0</v>
      </c>
      <c r="G112" s="275">
        <f t="shared" si="7"/>
        <v>800000000</v>
      </c>
      <c r="H112" s="275">
        <f>'[4]Văn phòng tỉnh'!H112+'[4]TP Bắc Giang '!H112+'[4]Việt Yên '!H112+'[4]Hiệp Hòa '!H112+'[4]Yên Dũng R'!H112+'[4]Lạng Giang R'!H112+'[4]Tân Yên '!H112+'[4]Yên Thế '!H112+'[4]Lục Nam '!H112+'[4]Lục Ngạn  '!H112+'[4]Sơn Động (R)'!H112</f>
        <v>800000000</v>
      </c>
      <c r="I112" s="275">
        <f>'[4]Văn phòng tỉnh'!I112+'[4]TP Bắc Giang '!I112+'[4]Việt Yên '!I112+'[4]Hiệp Hòa '!I112+'[4]Yên Dũng R'!I112+'[4]Lạng Giang R'!I112+'[4]Tân Yên '!I112+'[4]Yên Thế '!I112+'[4]Lục Nam '!I112+'[4]Lục Ngạn  '!I112+'[4]Sơn Động (R)'!I112</f>
        <v>0</v>
      </c>
      <c r="J112" s="275">
        <f>'[4]Văn phòng tỉnh'!J112+'[4]TP Bắc Giang '!J112+'[4]Việt Yên '!J112+'[4]Hiệp Hòa '!J112+'[4]Yên Dũng R'!J112+'[4]Lạng Giang R'!J112+'[4]Tân Yên '!J112+'[4]Yên Thế '!J112+'[4]Lục Nam '!J112+'[4]Lục Ngạn  '!J112+'[4]Sơn Động (R)'!J112</f>
        <v>0</v>
      </c>
      <c r="K112" s="276"/>
      <c r="L112" s="277"/>
      <c r="N112" s="279"/>
    </row>
    <row r="113" spans="1:14" s="278" customFormat="1" ht="21" customHeight="1">
      <c r="A113" s="290" t="s">
        <v>235</v>
      </c>
      <c r="B113" s="274" t="s">
        <v>346</v>
      </c>
      <c r="C113" s="252">
        <f>'[4]Văn phòng tỉnh'!C113+'[4]TP Bắc Giang '!C113+'[4]Việt Yên '!C113+'[4]Hiệp Hòa '!C113+'[4]Yên Dũng R'!C113+'[4]Lạng Giang R'!C113+'[4]Tân Yên '!C113+'[4]Yên Thế '!C113+'[4]Lục Nam '!C113+'[4]Lục Ngạn  '!C113+'[4]Sơn Động (R)'!C113</f>
        <v>0</v>
      </c>
      <c r="D113" s="252">
        <f>'[4]Văn phòng tỉnh'!D113+'[4]TP Bắc Giang '!D113+'[4]Việt Yên '!D113+'[4]Hiệp Hòa '!D113+'[4]Yên Dũng R'!D113+'[4]Lạng Giang R'!D113+'[4]Tân Yên '!D113+'[4]Yên Thế '!D113+'[4]Lục Nam '!D113+'[4]Lục Ngạn  '!D113+'[4]Sơn Động (R)'!D113</f>
        <v>0</v>
      </c>
      <c r="E113" s="275">
        <f t="shared" si="6"/>
        <v>219916666</v>
      </c>
      <c r="F113" s="275">
        <f>'[4]Văn phòng tỉnh'!F113+'[4]TP Bắc Giang '!F113+'[4]Việt Yên '!F113+'[4]Hiệp Hòa '!F113+'[4]Yên Dũng R'!F113+'[4]Lạng Giang R'!F113+'[4]Tân Yên '!F113+'[4]Yên Thế '!F113+'[4]Lục Nam '!F113+'[4]Lục Ngạn  '!F113+'[4]Sơn Động (R)'!F113</f>
        <v>0</v>
      </c>
      <c r="G113" s="275">
        <f t="shared" si="7"/>
        <v>219916666</v>
      </c>
      <c r="H113" s="275">
        <f>'[4]Văn phòng tỉnh'!H113+'[4]TP Bắc Giang '!H113+'[4]Việt Yên '!H113+'[4]Hiệp Hòa '!H113+'[4]Yên Dũng R'!H113+'[4]Lạng Giang R'!H113+'[4]Tân Yên '!H113+'[4]Yên Thế '!H113+'[4]Lục Nam '!H113+'[4]Lục Ngạn  '!H113+'[4]Sơn Động (R)'!H113</f>
        <v>219916666</v>
      </c>
      <c r="I113" s="275">
        <f>'[4]Văn phòng tỉnh'!I113+'[4]TP Bắc Giang '!I113+'[4]Việt Yên '!I113+'[4]Hiệp Hòa '!I113+'[4]Yên Dũng R'!I113+'[4]Lạng Giang R'!I113+'[4]Tân Yên '!I113+'[4]Yên Thế '!I113+'[4]Lục Nam '!I113+'[4]Lục Ngạn  '!I113+'[4]Sơn Động (R)'!I113</f>
        <v>0</v>
      </c>
      <c r="J113" s="275">
        <f>'[4]Văn phòng tỉnh'!J113+'[4]TP Bắc Giang '!J113+'[4]Việt Yên '!J113+'[4]Hiệp Hòa '!J113+'[4]Yên Dũng R'!J113+'[4]Lạng Giang R'!J113+'[4]Tân Yên '!J113+'[4]Yên Thế '!J113+'[4]Lục Nam '!J113+'[4]Lục Ngạn  '!J113+'[4]Sơn Động (R)'!J113</f>
        <v>0</v>
      </c>
      <c r="K113" s="276"/>
      <c r="L113" s="277"/>
      <c r="N113" s="279"/>
    </row>
    <row r="114" spans="1:12" ht="21" customHeight="1">
      <c r="A114" s="286">
        <v>3</v>
      </c>
      <c r="B114" s="269" t="s">
        <v>78</v>
      </c>
      <c r="C114" s="252">
        <f>'[4]Văn phòng tỉnh'!C114+'[4]TP Bắc Giang '!C114+'[4]Việt Yên '!C114+'[4]Hiệp Hòa '!C114+'[4]Yên Dũng R'!C114+'[4]Lạng Giang R'!C114+'[4]Tân Yên '!C114+'[4]Yên Thế '!C114+'[4]Lục Nam '!C114+'[4]Lục Ngạn  '!C114+'[4]Sơn Động (R)'!C114</f>
        <v>0</v>
      </c>
      <c r="D114" s="252">
        <f>'[4]Văn phòng tỉnh'!D114+'[4]TP Bắc Giang '!D114+'[4]Việt Yên '!D114+'[4]Hiệp Hòa '!D114+'[4]Yên Dũng R'!D114+'[4]Lạng Giang R'!D114+'[4]Tân Yên '!D114+'[4]Yên Thế '!D114+'[4]Lục Nam '!D114+'[4]Lục Ngạn  '!D114+'[4]Sơn Động (R)'!D114</f>
        <v>0</v>
      </c>
      <c r="E114" s="251">
        <f t="shared" si="6"/>
        <v>0</v>
      </c>
      <c r="F114" s="251">
        <f>'[4]Văn phòng tỉnh'!F114+'[4]TP Bắc Giang '!F114+'[4]Việt Yên '!F114+'[4]Hiệp Hòa '!F114+'[4]Yên Dũng R'!F114+'[4]Lạng Giang R'!F114+'[4]Tân Yên '!F114+'[4]Yên Thế '!F114+'[4]Lục Nam '!F114+'[4]Lục Ngạn  '!F114+'[4]Sơn Động (R)'!F114</f>
        <v>0</v>
      </c>
      <c r="G114" s="251">
        <f t="shared" si="7"/>
        <v>0</v>
      </c>
      <c r="H114" s="251">
        <f>'[4]Văn phòng tỉnh'!H114+'[4]TP Bắc Giang '!H114+'[4]Việt Yên '!H114+'[4]Hiệp Hòa '!H114+'[4]Yên Dũng R'!H114+'[4]Lạng Giang R'!H114+'[4]Tân Yên '!H114+'[4]Yên Thế '!H114+'[4]Lục Nam '!H114+'[4]Lục Ngạn  '!H114+'[4]Sơn Động (R)'!H114</f>
        <v>0</v>
      </c>
      <c r="I114" s="251">
        <f>'[4]Văn phòng tỉnh'!I114+'[4]TP Bắc Giang '!I114+'[4]Việt Yên '!I114+'[4]Hiệp Hòa '!I114+'[4]Yên Dũng R'!I114+'[4]Lạng Giang R'!I114+'[4]Tân Yên '!I114+'[4]Yên Thế '!I114+'[4]Lục Nam '!I114+'[4]Lục Ngạn  '!I114+'[4]Sơn Động (R)'!I114</f>
        <v>0</v>
      </c>
      <c r="J114" s="251">
        <f>'[4]Văn phòng tỉnh'!J114+'[4]TP Bắc Giang '!J114+'[4]Việt Yên '!J114+'[4]Hiệp Hòa '!J114+'[4]Yên Dũng R'!J114+'[4]Lạng Giang R'!J114+'[4]Tân Yên '!J114+'[4]Yên Thế '!J114+'[4]Lục Nam '!J114+'[4]Lục Ngạn  '!J114+'[4]Sơn Động (R)'!J114</f>
        <v>0</v>
      </c>
      <c r="K114" s="253"/>
      <c r="L114" s="254"/>
    </row>
    <row r="115" spans="1:15" s="259" customFormat="1" ht="21" customHeight="1">
      <c r="A115" s="287" t="s">
        <v>6</v>
      </c>
      <c r="B115" s="288" t="s">
        <v>347</v>
      </c>
      <c r="C115" s="291">
        <f>C116+C119</f>
        <v>42988000000</v>
      </c>
      <c r="D115" s="291">
        <f>D116+D119</f>
        <v>42988000000</v>
      </c>
      <c r="E115" s="179">
        <f t="shared" si="6"/>
        <v>10503249437</v>
      </c>
      <c r="F115" s="179">
        <f>F116+F119</f>
        <v>0</v>
      </c>
      <c r="G115" s="179">
        <f t="shared" si="7"/>
        <v>10503249437</v>
      </c>
      <c r="H115" s="179">
        <f>H116+H119</f>
        <v>10503249437</v>
      </c>
      <c r="I115" s="179">
        <f>I116+I119</f>
        <v>0</v>
      </c>
      <c r="J115" s="179">
        <f>J116+J119</f>
        <v>0</v>
      </c>
      <c r="K115" s="257"/>
      <c r="L115" s="258"/>
      <c r="N115" s="289"/>
      <c r="O115" s="289"/>
    </row>
    <row r="116" spans="1:15" s="259" customFormat="1" ht="21" customHeight="1">
      <c r="A116" s="287" t="s">
        <v>16</v>
      </c>
      <c r="B116" s="288" t="s">
        <v>348</v>
      </c>
      <c r="C116" s="179"/>
      <c r="D116" s="179"/>
      <c r="E116" s="179">
        <f t="shared" si="6"/>
        <v>0</v>
      </c>
      <c r="F116" s="179">
        <f>SUM(F117:F118)</f>
        <v>0</v>
      </c>
      <c r="G116" s="179">
        <f t="shared" si="7"/>
        <v>0</v>
      </c>
      <c r="H116" s="179">
        <f>SUM(H117:H118)</f>
        <v>0</v>
      </c>
      <c r="I116" s="179">
        <f>SUM(I117:I118)</f>
        <v>0</v>
      </c>
      <c r="J116" s="179">
        <f>SUM(J117:J118)</f>
        <v>0</v>
      </c>
      <c r="K116" s="257"/>
      <c r="L116" s="258"/>
      <c r="N116" s="289"/>
      <c r="O116" s="289"/>
    </row>
    <row r="117" spans="1:15" ht="21" customHeight="1">
      <c r="A117" s="286">
        <v>1</v>
      </c>
      <c r="B117" s="269" t="s">
        <v>349</v>
      </c>
      <c r="C117" s="292"/>
      <c r="D117" s="292"/>
      <c r="E117" s="251">
        <f t="shared" si="6"/>
        <v>0</v>
      </c>
      <c r="F117" s="251">
        <f>'[4]Văn phòng tỉnh'!F117+'[4]TP Bắc Giang '!F117+'[4]Việt Yên '!F117+'[4]Hiệp Hòa '!F117+'[4]Yên Dũng R'!F117+'[4]Lạng Giang R'!F117+'[4]Tân Yên '!F117+'[4]Yên Thế '!F117+'[4]Lục Nam '!F117+'[4]Lục Ngạn  '!F117+'[4]Sơn Động (R)'!F117</f>
        <v>0</v>
      </c>
      <c r="G117" s="251">
        <f t="shared" si="7"/>
        <v>0</v>
      </c>
      <c r="H117" s="251">
        <f>'[4]Văn phòng tỉnh'!H117+'[4]TP Bắc Giang '!H117+'[4]Việt Yên '!H117+'[4]Hiệp Hòa '!H117+'[4]Yên Dũng R'!H117+'[4]Lạng Giang R'!H117+'[4]Tân Yên '!H117+'[4]Yên Thế '!H117+'[4]Lục Nam '!H117+'[4]Lục Ngạn  '!H117+'[4]Sơn Động (R)'!H117</f>
        <v>0</v>
      </c>
      <c r="I117" s="251">
        <f>'[4]Văn phòng tỉnh'!I117+'[4]TP Bắc Giang '!I117+'[4]Việt Yên '!I117+'[4]Hiệp Hòa '!I117+'[4]Yên Dũng R'!I117+'[4]Lạng Giang R'!I117+'[4]Tân Yên '!I117+'[4]Yên Thế '!I117+'[4]Lục Nam '!I117+'[4]Lục Ngạn  '!I117+'[4]Sơn Động (R)'!I117</f>
        <v>0</v>
      </c>
      <c r="J117" s="251">
        <f>'[4]Văn phòng tỉnh'!J117+'[4]TP Bắc Giang '!J117+'[4]Việt Yên '!J117+'[4]Hiệp Hòa '!J117+'[4]Yên Dũng R'!J117+'[4]Lạng Giang R'!J117+'[4]Tân Yên '!J117+'[4]Yên Thế '!J117+'[4]Lục Nam '!J117+'[4]Lục Ngạn  '!J117+'[4]Sơn Động (R)'!J117</f>
        <v>0</v>
      </c>
      <c r="K117" s="253"/>
      <c r="L117" s="254"/>
      <c r="O117" s="271"/>
    </row>
    <row r="118" spans="1:15" s="294" customFormat="1" ht="21" customHeight="1">
      <c r="A118" s="268" t="s">
        <v>232</v>
      </c>
      <c r="B118" s="269" t="s">
        <v>350</v>
      </c>
      <c r="C118" s="293"/>
      <c r="D118" s="293"/>
      <c r="E118" s="251">
        <f t="shared" si="6"/>
        <v>0</v>
      </c>
      <c r="F118" s="251">
        <f>'[4]Văn phòng tỉnh'!F118+'[4]TP Bắc Giang '!F118+'[4]Việt Yên '!F118+'[4]Hiệp Hòa '!F118+'[4]Yên Dũng R'!F118+'[4]Lạng Giang R'!F118+'[4]Tân Yên '!F118+'[4]Yên Thế '!F118+'[4]Lục Nam '!F118+'[4]Lục Ngạn  '!F118+'[4]Sơn Động (R)'!F118</f>
        <v>0</v>
      </c>
      <c r="G118" s="251">
        <f t="shared" si="7"/>
        <v>0</v>
      </c>
      <c r="H118" s="251">
        <f>'[4]Văn phòng tỉnh'!H118+'[4]TP Bắc Giang '!H118+'[4]Việt Yên '!H118+'[4]Hiệp Hòa '!H118+'[4]Yên Dũng R'!H118+'[4]Lạng Giang R'!H118+'[4]Tân Yên '!H118+'[4]Yên Thế '!H118+'[4]Lục Nam '!H118+'[4]Lục Ngạn  '!H118+'[4]Sơn Động (R)'!H118</f>
        <v>0</v>
      </c>
      <c r="I118" s="251">
        <f>'[4]Văn phòng tỉnh'!I118+'[4]TP Bắc Giang '!I118+'[4]Việt Yên '!I118+'[4]Hiệp Hòa '!I118+'[4]Yên Dũng R'!I118+'[4]Lạng Giang R'!I118+'[4]Tân Yên '!I118+'[4]Yên Thế '!I118+'[4]Lục Nam '!I118+'[4]Lục Ngạn  '!I118+'[4]Sơn Động (R)'!I118</f>
        <v>0</v>
      </c>
      <c r="J118" s="251">
        <f>'[4]Văn phòng tỉnh'!J118+'[4]TP Bắc Giang '!J118+'[4]Việt Yên '!J118+'[4]Hiệp Hòa '!J118+'[4]Yên Dũng R'!J118+'[4]Lạng Giang R'!J118+'[4]Tân Yên '!J118+'[4]Yên Thế '!J118+'[4]Lục Nam '!J118+'[4]Lục Ngạn  '!J118+'[4]Sơn Động (R)'!J118</f>
        <v>0</v>
      </c>
      <c r="K118" s="253"/>
      <c r="L118" s="254"/>
      <c r="N118" s="295"/>
      <c r="O118" s="295"/>
    </row>
    <row r="119" spans="1:15" s="297" customFormat="1" ht="21" customHeight="1">
      <c r="A119" s="255" t="s">
        <v>17</v>
      </c>
      <c r="B119" s="288" t="s">
        <v>351</v>
      </c>
      <c r="C119" s="296">
        <f>C120+C121</f>
        <v>42988000000</v>
      </c>
      <c r="D119" s="296">
        <f>D120+D121</f>
        <v>42988000000</v>
      </c>
      <c r="E119" s="179">
        <f t="shared" si="6"/>
        <v>10503249437</v>
      </c>
      <c r="F119" s="179">
        <f>SUM(F120:F121)</f>
        <v>0</v>
      </c>
      <c r="G119" s="179">
        <f t="shared" si="7"/>
        <v>10503249437</v>
      </c>
      <c r="H119" s="179">
        <f>SUM(H120:H121)</f>
        <v>10503249437</v>
      </c>
      <c r="I119" s="179">
        <f>SUM(I120:I121)</f>
        <v>0</v>
      </c>
      <c r="J119" s="179">
        <f>SUM(J120:J121)</f>
        <v>0</v>
      </c>
      <c r="K119" s="257"/>
      <c r="L119" s="258"/>
      <c r="N119" s="298"/>
      <c r="O119" s="298"/>
    </row>
    <row r="120" spans="1:15" s="294" customFormat="1" ht="21" customHeight="1">
      <c r="A120" s="268" t="s">
        <v>222</v>
      </c>
      <c r="B120" s="269" t="s">
        <v>349</v>
      </c>
      <c r="C120" s="293">
        <f>42988000000</f>
        <v>42988000000</v>
      </c>
      <c r="D120" s="293">
        <v>42988000000</v>
      </c>
      <c r="E120" s="251">
        <f t="shared" si="6"/>
        <v>0</v>
      </c>
      <c r="F120" s="251">
        <f>'[4]Văn phòng tỉnh'!F120+'[4]TP Bắc Giang '!F120+'[4]Việt Yên '!F120+'[4]Hiệp Hòa '!F120+'[4]Yên Dũng R'!F120+'[4]Lạng Giang R'!F120+'[4]Tân Yên '!F120+'[4]Yên Thế '!F120+'[4]Lục Nam '!F120+'[4]Lục Ngạn  '!F120+'[4]Sơn Động (R)'!F120</f>
        <v>0</v>
      </c>
      <c r="G120" s="251">
        <f t="shared" si="7"/>
        <v>0</v>
      </c>
      <c r="H120" s="251">
        <f>'[4]Văn phòng tỉnh'!H120+'[4]TP Bắc Giang '!H120+'[4]Việt Yên '!H120+'[4]Hiệp Hòa '!H120+'[4]Yên Dũng R'!H120+'[4]Lạng Giang R'!H120+'[4]Tân Yên '!H120+'[4]Yên Thế '!H120+'[4]Lục Nam '!H120+'[4]Lục Ngạn  '!H120+'[4]Sơn Động (R)'!H120</f>
        <v>0</v>
      </c>
      <c r="I120" s="251">
        <f>'[4]Văn phòng tỉnh'!I120+'[4]TP Bắc Giang '!I120+'[4]Việt Yên '!I120+'[4]Hiệp Hòa '!I120+'[4]Yên Dũng R'!I120+'[4]Lạng Giang R'!I120+'[4]Tân Yên '!I120+'[4]Yên Thế '!I120+'[4]Lục Nam '!I120+'[4]Lục Ngạn  '!I120+'[4]Sơn Động (R)'!I120</f>
        <v>0</v>
      </c>
      <c r="J120" s="251">
        <f>'[4]Văn phòng tỉnh'!J120+'[4]TP Bắc Giang '!J120+'[4]Việt Yên '!J120+'[4]Hiệp Hòa '!J120+'[4]Yên Dũng R'!J120+'[4]Lạng Giang R'!J120+'[4]Tân Yên '!J120+'[4]Yên Thế '!J120+'[4]Lục Nam '!J120+'[4]Lục Ngạn  '!J120+'[4]Sơn Động (R)'!J120</f>
        <v>0</v>
      </c>
      <c r="K120" s="253"/>
      <c r="L120" s="254"/>
      <c r="N120" s="295"/>
      <c r="O120" s="295"/>
    </row>
    <row r="121" spans="1:15" s="294" customFormat="1" ht="21" customHeight="1">
      <c r="A121" s="268" t="s">
        <v>232</v>
      </c>
      <c r="B121" s="269" t="s">
        <v>352</v>
      </c>
      <c r="C121" s="293"/>
      <c r="D121" s="293"/>
      <c r="E121" s="251">
        <f t="shared" si="6"/>
        <v>10503249437</v>
      </c>
      <c r="F121" s="251">
        <f>'[4]Văn phòng tỉnh'!F121+'[4]TP Bắc Giang '!F121+'[4]Việt Yên '!F121+'[4]Hiệp Hòa '!F121+'[4]Yên Dũng R'!F121+'[4]Lạng Giang R'!F121+'[4]Tân Yên '!F121+'[4]Yên Thế '!F121+'[4]Lục Nam '!F121+'[4]Lục Ngạn  '!F121+'[4]Sơn Động (R)'!F121</f>
        <v>0</v>
      </c>
      <c r="G121" s="251">
        <f t="shared" si="7"/>
        <v>10503249437</v>
      </c>
      <c r="H121" s="251">
        <f>'[4]Văn phòng tỉnh'!H121+'[4]TP Bắc Giang '!H121+'[4]Việt Yên '!H121+'[4]Hiệp Hòa '!H121+'[4]Yên Dũng R'!H121+'[4]Lạng Giang R'!H121+'[4]Tân Yên '!H121+'[4]Yên Thế '!H121+'[4]Lục Nam '!H121+'[4]Lục Ngạn  '!H121+'[4]Sơn Động (R)'!H121</f>
        <v>10503249437</v>
      </c>
      <c r="I121" s="251">
        <f>'[4]Văn phòng tỉnh'!I121+'[4]TP Bắc Giang '!I121+'[4]Việt Yên '!I121+'[4]Hiệp Hòa '!I121+'[4]Yên Dũng R'!I121+'[4]Lạng Giang R'!I121+'[4]Tân Yên '!I121+'[4]Yên Thế '!I121+'[4]Lục Nam '!I121+'[4]Lục Ngạn  '!I121+'[4]Sơn Động (R)'!I121</f>
        <v>0</v>
      </c>
      <c r="J121" s="251">
        <f>'[4]Văn phòng tỉnh'!J121+'[4]TP Bắc Giang '!J121+'[4]Việt Yên '!J121+'[4]Hiệp Hòa '!J121+'[4]Yên Dũng R'!J121+'[4]Lạng Giang R'!J121+'[4]Tân Yên '!J121+'[4]Yên Thế '!J121+'[4]Lục Nam '!J121+'[4]Lục Ngạn  '!J121+'[4]Sơn Động (R)'!J121</f>
        <v>0</v>
      </c>
      <c r="K121" s="253"/>
      <c r="L121" s="254"/>
      <c r="N121" s="295"/>
      <c r="O121" s="295"/>
    </row>
    <row r="122" spans="1:15" s="297" customFormat="1" ht="21" customHeight="1">
      <c r="A122" s="255" t="s">
        <v>21</v>
      </c>
      <c r="B122" s="288" t="s">
        <v>353</v>
      </c>
      <c r="C122" s="179">
        <f>C123+C129</f>
        <v>8180932000000</v>
      </c>
      <c r="D122" s="179">
        <f>D123+D129</f>
        <v>8180932000000</v>
      </c>
      <c r="E122" s="179">
        <f>F122+G122</f>
        <v>17263574373863</v>
      </c>
      <c r="F122" s="179">
        <f>F123+F129</f>
        <v>266681177252</v>
      </c>
      <c r="G122" s="179">
        <f>H122+I122+J122</f>
        <v>16996893196611</v>
      </c>
      <c r="H122" s="179">
        <f>H123+H129</f>
        <v>8623039302933</v>
      </c>
      <c r="I122" s="179">
        <f>I123+I129</f>
        <v>6382945489760</v>
      </c>
      <c r="J122" s="179">
        <f>J123+J129</f>
        <v>1990908403918</v>
      </c>
      <c r="K122" s="257">
        <f aca="true" t="shared" si="9" ref="K122:K128">E122/C122*100</f>
        <v>211.02209838515952</v>
      </c>
      <c r="L122" s="258">
        <f aca="true" t="shared" si="10" ref="L122:L128">E122/D122*100</f>
        <v>211.02209838515952</v>
      </c>
      <c r="N122" s="298"/>
      <c r="O122" s="298"/>
    </row>
    <row r="123" spans="1:15" s="297" customFormat="1" ht="21" customHeight="1">
      <c r="A123" s="255" t="s">
        <v>16</v>
      </c>
      <c r="B123" s="288" t="s">
        <v>354</v>
      </c>
      <c r="C123" s="179">
        <f>SUM(C124:C125)</f>
        <v>8180932000000</v>
      </c>
      <c r="D123" s="179">
        <f>SUM(D124:D125)</f>
        <v>8180932000000</v>
      </c>
      <c r="E123" s="179">
        <f t="shared" si="6"/>
        <v>16884775037073</v>
      </c>
      <c r="F123" s="179">
        <f>SUM(F124:F125)</f>
        <v>0</v>
      </c>
      <c r="G123" s="179">
        <f t="shared" si="7"/>
        <v>16884775037073</v>
      </c>
      <c r="H123" s="179">
        <f>SUM(H124:H125)</f>
        <v>8515775858355</v>
      </c>
      <c r="I123" s="179">
        <f>SUM(I124:I125)</f>
        <v>6378090774800</v>
      </c>
      <c r="J123" s="179">
        <f>SUM(J124:J125)</f>
        <v>1990908403918</v>
      </c>
      <c r="K123" s="257">
        <f t="shared" si="9"/>
        <v>206.3918272034653</v>
      </c>
      <c r="L123" s="258">
        <f t="shared" si="10"/>
        <v>206.3918272034653</v>
      </c>
      <c r="N123" s="298"/>
      <c r="O123" s="298"/>
    </row>
    <row r="124" spans="1:15" ht="21" customHeight="1">
      <c r="A124" s="286">
        <v>1</v>
      </c>
      <c r="B124" s="269" t="s">
        <v>355</v>
      </c>
      <c r="C124" s="292">
        <v>6536444000000</v>
      </c>
      <c r="D124" s="292">
        <f>C124</f>
        <v>6536444000000</v>
      </c>
      <c r="E124" s="251">
        <f t="shared" si="6"/>
        <v>11681543816000</v>
      </c>
      <c r="F124" s="251">
        <f>'[4]Văn phòng tỉnh'!F124+'[4]TP Bắc Giang '!F124+'[4]Việt Yên '!F124+'[4]Hiệp Hòa '!F124+'[4]Yên Dũng R'!F124+'[4]Lạng Giang R'!F124+'[4]Tân Yên '!F124+'[4]Yên Thế '!F124+'[4]Lục Nam '!F124+'[4]Lục Ngạn  '!F124+'[4]Sơn Động (R)'!F124</f>
        <v>0</v>
      </c>
      <c r="G124" s="251">
        <f t="shared" si="7"/>
        <v>11681543816000</v>
      </c>
      <c r="H124" s="251">
        <f>'[4]Văn phòng tỉnh'!H124+'[4]TP Bắc Giang '!H124+'[4]Việt Yên '!H124+'[4]Hiệp Hòa '!H124+'[4]Yên Dũng R'!H124+'[4]Lạng Giang R'!H124+'[4]Tân Yên '!H124+'[4]Yên Thế '!H124+'[4]Lục Nam '!H124+'[4]Lục Ngạn  '!H124+'[4]Sơn Động (R)'!H124</f>
        <v>6550550000000</v>
      </c>
      <c r="I124" s="251">
        <f>'[4]Văn phòng tỉnh'!I124+'[4]TP Bắc Giang '!I124+'[4]Việt Yên '!I124+'[4]Hiệp Hòa '!I124+'[4]Yên Dũng R'!I124+'[4]Lạng Giang R'!I124+'[4]Tân Yên '!I124+'[4]Yên Thế '!I124+'[4]Lục Nam '!I124+'[4]Lục Ngạn  '!I124+'[4]Sơn Động (R)'!I124</f>
        <v>4229102000000</v>
      </c>
      <c r="J124" s="251">
        <f>'[4]Văn phòng tỉnh'!J124+'[4]TP Bắc Giang '!J124+'[4]Việt Yên '!J124+'[4]Hiệp Hòa '!J124+'[4]Yên Dũng R'!J124+'[4]Lạng Giang R'!J124+'[4]Tân Yên '!J124+'[4]Yên Thế '!J124+'[4]Lục Nam '!J124+'[4]Lục Ngạn  '!J124+'[4]Sơn Động (R)'!J124</f>
        <v>901891816000</v>
      </c>
      <c r="K124" s="253">
        <f t="shared" si="9"/>
        <v>178.71405026953494</v>
      </c>
      <c r="L124" s="254">
        <f t="shared" si="10"/>
        <v>178.71405026953494</v>
      </c>
      <c r="O124" s="271"/>
    </row>
    <row r="125" spans="1:15" ht="21" customHeight="1">
      <c r="A125" s="286">
        <v>2</v>
      </c>
      <c r="B125" s="269" t="s">
        <v>80</v>
      </c>
      <c r="C125" s="251">
        <v>1644488000000</v>
      </c>
      <c r="D125" s="251">
        <f>C125</f>
        <v>1644488000000</v>
      </c>
      <c r="E125" s="251">
        <f t="shared" si="6"/>
        <v>5203231221073</v>
      </c>
      <c r="F125" s="251">
        <f>SUM(F126:F128)</f>
        <v>0</v>
      </c>
      <c r="G125" s="251">
        <f t="shared" si="7"/>
        <v>5203231221073</v>
      </c>
      <c r="H125" s="251">
        <f>SUM(H126:H128)</f>
        <v>1965225858355</v>
      </c>
      <c r="I125" s="251">
        <f>SUM(I126:I128)</f>
        <v>2148988774800</v>
      </c>
      <c r="J125" s="251">
        <f>SUM(J126:J128)</f>
        <v>1089016587918</v>
      </c>
      <c r="K125" s="253">
        <f t="shared" si="9"/>
        <v>316.4043289505913</v>
      </c>
      <c r="L125" s="254">
        <f t="shared" si="10"/>
        <v>316.4043289505913</v>
      </c>
      <c r="O125" s="271"/>
    </row>
    <row r="126" spans="1:15" s="278" customFormat="1" ht="21" customHeight="1">
      <c r="A126" s="290" t="s">
        <v>234</v>
      </c>
      <c r="B126" s="274" t="s">
        <v>356</v>
      </c>
      <c r="C126" s="299">
        <v>254220000000</v>
      </c>
      <c r="D126" s="299">
        <v>254220000000</v>
      </c>
      <c r="E126" s="275">
        <f t="shared" si="6"/>
        <v>107219858355</v>
      </c>
      <c r="F126" s="275">
        <f>'[4]Văn phòng tỉnh'!F126+'[4]TP Bắc Giang '!F126+'[4]Việt Yên '!F126+'[4]Hiệp Hòa '!F126+'[4]Yên Dũng R'!F126+'[4]Lạng Giang R'!F126+'[4]Tân Yên '!F126+'[4]Yên Thế '!F126+'[4]Lục Nam '!F126+'[4]Lục Ngạn  '!F126+'[4]Sơn Động (R)'!F126</f>
        <v>0</v>
      </c>
      <c r="G126" s="275">
        <f t="shared" si="7"/>
        <v>107219858355</v>
      </c>
      <c r="H126" s="275">
        <f>'[4]Văn phòng tỉnh'!H126+'[4]TP Bắc Giang '!H126+'[4]Việt Yên '!H126+'[4]Hiệp Hòa '!H126+'[4]Yên Dũng R'!H126+'[4]Lạng Giang R'!H126+'[4]Tân Yên '!H126+'[4]Yên Thế '!H126+'[4]Lục Nam '!H126+'[4]Lục Ngạn  '!H126+'[4]Sơn Động (R)'!H126</f>
        <v>107219858355</v>
      </c>
      <c r="I126" s="275">
        <f>'[4]Văn phòng tỉnh'!I126+'[4]TP Bắc Giang '!I126+'[4]Việt Yên '!I126+'[4]Hiệp Hòa '!I126+'[4]Yên Dũng R'!I126+'[4]Lạng Giang R'!I126+'[4]Tân Yên '!I126+'[4]Yên Thế '!I126+'[4]Lục Nam '!I126+'[4]Lục Ngạn  '!I126+'[4]Sơn Động (R)'!I126</f>
        <v>0</v>
      </c>
      <c r="J126" s="275">
        <f>'[4]Văn phòng tỉnh'!J126+'[4]TP Bắc Giang '!J126+'[4]Việt Yên '!J126+'[4]Hiệp Hòa '!J126+'[4]Yên Dũng R'!J126+'[4]Lạng Giang R'!J126+'[4]Tân Yên '!J126+'[4]Yên Thế '!J126+'[4]Lục Nam '!J126+'[4]Lục Ngạn  '!J126+'[4]Sơn Động (R)'!J126</f>
        <v>0</v>
      </c>
      <c r="K126" s="276">
        <f t="shared" si="9"/>
        <v>42.17601225513335</v>
      </c>
      <c r="L126" s="277">
        <f t="shared" si="10"/>
        <v>42.17601225513335</v>
      </c>
      <c r="N126" s="279"/>
      <c r="O126" s="279"/>
    </row>
    <row r="127" spans="1:15" s="278" customFormat="1" ht="21" customHeight="1">
      <c r="A127" s="290" t="s">
        <v>235</v>
      </c>
      <c r="B127" s="274" t="s">
        <v>357</v>
      </c>
      <c r="C127" s="299"/>
      <c r="D127" s="299"/>
      <c r="E127" s="275">
        <f t="shared" si="6"/>
        <v>0</v>
      </c>
      <c r="F127" s="275">
        <f>'[4]Văn phòng tỉnh'!F127+'[4]TP Bắc Giang '!F127+'[4]Việt Yên '!F127+'[4]Hiệp Hòa '!F127+'[4]Yên Dũng R'!F127+'[4]Lạng Giang R'!F127+'[4]Tân Yên '!F127+'[4]Yên Thế '!F127+'[4]Lục Nam '!F127+'[4]Lục Ngạn  '!F127+'[4]Sơn Động (R)'!F127</f>
        <v>0</v>
      </c>
      <c r="G127" s="275">
        <f t="shared" si="7"/>
        <v>0</v>
      </c>
      <c r="H127" s="275">
        <f>'[4]Văn phòng tỉnh'!H127+'[4]TP Bắc Giang '!H127+'[4]Việt Yên '!H127+'[4]Hiệp Hòa '!H127+'[4]Yên Dũng R'!H127+'[4]Lạng Giang R'!H127+'[4]Tân Yên '!H127+'[4]Yên Thế '!H127+'[4]Lục Nam '!H127+'[4]Lục Ngạn  '!H127+'[4]Sơn Động (R)'!H127</f>
        <v>0</v>
      </c>
      <c r="I127" s="275">
        <f>'[4]Văn phòng tỉnh'!I127+'[4]TP Bắc Giang '!I127+'[4]Việt Yên '!I127+'[4]Hiệp Hòa '!I127+'[4]Yên Dũng R'!I127+'[4]Lạng Giang R'!I127+'[4]Tân Yên '!I127+'[4]Yên Thế '!I127+'[4]Lục Nam '!I127+'[4]Lục Ngạn  '!I127+'[4]Sơn Động (R)'!I127</f>
        <v>0</v>
      </c>
      <c r="J127" s="275">
        <f>'[4]Văn phòng tỉnh'!J127+'[4]TP Bắc Giang '!J127+'[4]Việt Yên '!J127+'[4]Hiệp Hòa '!J127+'[4]Yên Dũng R'!J127+'[4]Lạng Giang R'!J127+'[4]Tân Yên '!J127+'[4]Yên Thế '!J127+'[4]Lục Nam '!J127+'[4]Lục Ngạn  '!J127+'[4]Sơn Động (R)'!J127</f>
        <v>0</v>
      </c>
      <c r="K127" s="276"/>
      <c r="L127" s="277"/>
      <c r="N127" s="279"/>
      <c r="O127" s="279"/>
    </row>
    <row r="128" spans="1:15" s="278" customFormat="1" ht="21" customHeight="1">
      <c r="A128" s="290" t="s">
        <v>236</v>
      </c>
      <c r="B128" s="274" t="s">
        <v>358</v>
      </c>
      <c r="C128" s="299">
        <v>1376162000000</v>
      </c>
      <c r="D128" s="431">
        <v>1376162000000</v>
      </c>
      <c r="E128" s="275">
        <f t="shared" si="6"/>
        <v>5096011362718</v>
      </c>
      <c r="F128" s="275">
        <f>'[4]Văn phòng tỉnh'!F128+'[4]TP Bắc Giang '!F128+'[4]Việt Yên '!F128+'[4]Hiệp Hòa '!F128+'[4]Yên Dũng R'!F128+'[4]Lạng Giang R'!F128+'[4]Tân Yên '!F128+'[4]Yên Thế '!F128+'[4]Lục Nam '!F128+'[4]Lục Ngạn  '!F128+'[4]Sơn Động (R)'!F128</f>
        <v>0</v>
      </c>
      <c r="G128" s="275">
        <f t="shared" si="7"/>
        <v>5096011362718</v>
      </c>
      <c r="H128" s="275">
        <f>'[4]Văn phòng tỉnh'!H128+'[4]TP Bắc Giang '!H128+'[4]Việt Yên '!H128+'[4]Hiệp Hòa '!H128+'[4]Yên Dũng R'!H128+'[4]Lạng Giang R'!H128+'[4]Tân Yên '!H128+'[4]Yên Thế '!H128+'[4]Lục Nam '!H128+'[4]Lục Ngạn  '!H128+'[4]Sơn Động (R)'!H128</f>
        <v>1858006000000</v>
      </c>
      <c r="I128" s="275">
        <f>'[4]Văn phòng tỉnh'!I128+'[4]TP Bắc Giang '!I128+'[4]Việt Yên '!I128+'[4]Hiệp Hòa '!I128+'[4]Yên Dũng R'!I128+'[4]Lạng Giang R'!I128+'[4]Tân Yên '!I128+'[4]Yên Thế '!I128+'[4]Lục Nam '!I128+'[4]Lục Ngạn  '!I128+'[4]Sơn Động (R)'!I128</f>
        <v>2148988774800</v>
      </c>
      <c r="J128" s="275">
        <f>'[4]Văn phòng tỉnh'!J128+'[4]TP Bắc Giang '!J128+'[4]Việt Yên '!J128+'[4]Hiệp Hòa '!J128+'[4]Yên Dũng R'!J128+'[4]Lạng Giang R'!J128+'[4]Tân Yên '!J128+'[4]Yên Thế '!J128+'[4]Lục Nam '!J128+'[4]Lục Ngạn  '!J128+'[4]Sơn Động (R)'!J128</f>
        <v>1089016587918</v>
      </c>
      <c r="K128" s="276">
        <f t="shared" si="9"/>
        <v>370.30606590779286</v>
      </c>
      <c r="L128" s="277">
        <f t="shared" si="10"/>
        <v>370.30606590779286</v>
      </c>
      <c r="N128" s="279"/>
      <c r="O128" s="279"/>
    </row>
    <row r="129" spans="1:14" s="297" customFormat="1" ht="21" customHeight="1">
      <c r="A129" s="287" t="s">
        <v>17</v>
      </c>
      <c r="B129" s="288" t="s">
        <v>359</v>
      </c>
      <c r="C129" s="252">
        <f>'[4]Văn phòng tỉnh'!C129+'[4]TP Bắc Giang '!C129+'[4]Việt Yên '!C129+'[4]Hiệp Hòa '!C129+'[4]Yên Dũng R'!C129+'[4]Lạng Giang R'!C129+'[4]Tân Yên '!C129+'[4]Yên Thế '!C129+'[4]Lục Nam '!C129+'[4]Lục Ngạn  '!C129+'[4]Sơn Động (R)'!C129</f>
        <v>0</v>
      </c>
      <c r="D129" s="252">
        <f>'[4]Văn phòng tỉnh'!D129+'[4]TP Bắc Giang '!D129+'[4]Việt Yên '!D129+'[4]Hiệp Hòa '!D129+'[4]Yên Dũng R'!D129+'[4]Lạng Giang R'!D129+'[4]Tân Yên '!D129+'[4]Yên Thế '!D129+'[4]Lục Nam '!D129+'[4]Lục Ngạn  '!D129+'[4]Sơn Động (R)'!D129</f>
        <v>0</v>
      </c>
      <c r="E129" s="179">
        <f t="shared" si="6"/>
        <v>378799336790</v>
      </c>
      <c r="F129" s="179">
        <f>'[4]Văn phòng tỉnh'!F129+'[4]TP Bắc Giang '!F129+'[4]Việt Yên '!F129+'[4]Hiệp Hòa '!F129+'[4]Yên Dũng R'!F129+'[4]Lạng Giang R'!F129+'[4]Tân Yên '!F129+'[4]Yên Thế '!F129+'[4]Lục Nam '!F129+'[4]Lục Ngạn  '!F129+'[4]Sơn Động (R)'!F129</f>
        <v>266681177252</v>
      </c>
      <c r="G129" s="179">
        <f t="shared" si="7"/>
        <v>112118159538</v>
      </c>
      <c r="H129" s="179">
        <f>'[4]Văn phòng tỉnh'!H129+'[4]TP Bắc Giang '!H129+'[4]Việt Yên '!H129+'[4]Hiệp Hòa '!H129+'[4]Yên Dũng R'!H129+'[4]Lạng Giang R'!H129+'[4]Tân Yên '!H129+'[4]Yên Thế '!H129+'[4]Lục Nam '!H129+'[4]Lục Ngạn  '!H129+'[4]Sơn Động (R)'!H129</f>
        <v>107263444578</v>
      </c>
      <c r="I129" s="179">
        <f>'[4]Văn phòng tỉnh'!I129+'[4]TP Bắc Giang '!I129+'[4]Việt Yên '!I129+'[4]Hiệp Hòa '!I129+'[4]Yên Dũng R'!I129+'[4]Lạng Giang R'!I129+'[4]Tân Yên '!I129+'[4]Yên Thế '!I129+'[4]Lục Nam '!I129+'[4]Lục Ngạn  '!I129+'[4]Sơn Động (R)'!I129</f>
        <v>4854714960</v>
      </c>
      <c r="J129" s="179">
        <f>'[4]Văn phòng tỉnh'!J129+'[4]TP Bắc Giang '!J129+'[4]Việt Yên '!J129+'[4]Hiệp Hòa '!J129+'[4]Yên Dũng R'!J129+'[4]Lạng Giang R'!J129+'[4]Tân Yên '!J129+'[4]Yên Thế '!J129+'[4]Lục Nam '!J129+'[4]Lục Ngạn  '!J129+'[4]Sơn Động (R)'!J129</f>
        <v>0</v>
      </c>
      <c r="K129" s="257"/>
      <c r="L129" s="258"/>
      <c r="N129" s="300"/>
    </row>
    <row r="130" spans="1:14" s="259" customFormat="1" ht="21" customHeight="1">
      <c r="A130" s="287" t="s">
        <v>29</v>
      </c>
      <c r="B130" s="288" t="s">
        <v>360</v>
      </c>
      <c r="C130" s="252">
        <f>'[4]Văn phòng tỉnh'!C130+'[4]TP Bắc Giang '!C130+'[4]Việt Yên '!C130+'[4]Hiệp Hòa '!C130+'[4]Yên Dũng R'!C130+'[4]Lạng Giang R'!C130+'[4]Tân Yên '!C130+'[4]Yên Thế '!C130+'[4]Lục Nam '!C130+'[4]Lục Ngạn  '!C130+'[4]Sơn Động (R)'!C130</f>
        <v>0</v>
      </c>
      <c r="D130" s="252">
        <f>'[4]Văn phòng tỉnh'!D130+'[4]TP Bắc Giang '!D130+'[4]Việt Yên '!D130+'[4]Hiệp Hòa '!D130+'[4]Yên Dũng R'!D130+'[4]Lạng Giang R'!D130+'[4]Tân Yên '!D130+'[4]Yên Thế '!D130+'[4]Lục Nam '!D130+'[4]Lục Ngạn  '!D130+'[4]Sơn Động (R)'!D130</f>
        <v>0</v>
      </c>
      <c r="E130" s="179">
        <f t="shared" si="6"/>
        <v>5914650379132</v>
      </c>
      <c r="F130" s="179">
        <f>'[4]Văn phòng tỉnh'!F130+'[4]TP Bắc Giang '!F130+'[4]Việt Yên '!F130+'[4]Hiệp Hòa '!F130+'[4]Yên Dũng R'!F130+'[4]Lạng Giang R'!F130+'[4]Tân Yên '!F130+'[4]Yên Thế '!F130+'[4]Lục Nam '!F130+'[4]Lục Ngạn  '!F130+'[4]Sơn Động (R)'!F130</f>
        <v>0</v>
      </c>
      <c r="G130" s="179">
        <f t="shared" si="7"/>
        <v>5914650379132</v>
      </c>
      <c r="H130" s="179">
        <f>'[4]Văn phòng tỉnh'!H130+'[4]TP Bắc Giang '!H130+'[4]Việt Yên '!H130+'[4]Hiệp Hòa '!H130+'[4]Yên Dũng R'!H130+'[4]Lạng Giang R'!H130+'[4]Tân Yên '!H130+'[4]Yên Thế '!H130+'[4]Lục Nam '!H130+'[4]Lục Ngạn  '!H130+'[4]Sơn Động (R)'!H130</f>
        <v>2598615808092</v>
      </c>
      <c r="I130" s="179">
        <f>'[4]Văn phòng tỉnh'!I130+'[4]TP Bắc Giang '!I130+'[4]Việt Yên '!I130+'[4]Hiệp Hòa '!I130+'[4]Yên Dũng R'!I130+'[4]Lạng Giang R'!I130+'[4]Tân Yên '!I130+'[4]Yên Thế '!I130+'[4]Lục Nam '!I130+'[4]Lục Ngạn  '!I130+'[4]Sơn Động (R)'!I130</f>
        <v>2725629089997</v>
      </c>
      <c r="J130" s="179">
        <f>'[4]Văn phòng tỉnh'!J130+'[4]TP Bắc Giang '!J130+'[4]Việt Yên '!J130+'[4]Hiệp Hòa '!J130+'[4]Yên Dũng R'!J130+'[4]Lạng Giang R'!J130+'[4]Tân Yên '!J130+'[4]Yên Thế '!J130+'[4]Lục Nam '!J130+'[4]Lục Ngạn  '!J130+'[4]Sơn Động (R)'!J130</f>
        <v>590405481043</v>
      </c>
      <c r="K130" s="257"/>
      <c r="L130" s="258"/>
      <c r="N130" s="289"/>
    </row>
    <row r="131" spans="1:14" s="259" customFormat="1" ht="21" customHeight="1">
      <c r="A131" s="287" t="s">
        <v>69</v>
      </c>
      <c r="B131" s="288" t="s">
        <v>361</v>
      </c>
      <c r="C131" s="252">
        <f>'[4]Văn phòng tỉnh'!C131+'[4]TP Bắc Giang '!C131+'[4]Việt Yên '!C131+'[4]Hiệp Hòa '!C131+'[4]Yên Dũng R'!C131+'[4]Lạng Giang R'!C131+'[4]Tân Yên '!C131+'[4]Yên Thế '!C131+'[4]Lục Nam '!C131+'[4]Lục Ngạn  '!C131+'[4]Sơn Động (R)'!C131</f>
        <v>0</v>
      </c>
      <c r="D131" s="252">
        <f>'[4]Văn phòng tỉnh'!D131+'[4]TP Bắc Giang '!D131+'[4]Việt Yên '!D131+'[4]Hiệp Hòa '!D131+'[4]Yên Dũng R'!D131+'[4]Lạng Giang R'!D131+'[4]Tân Yên '!D131+'[4]Yên Thế '!D131+'[4]Lục Nam '!D131+'[4]Lục Ngạn  '!D131+'[4]Sơn Động (R)'!D131</f>
        <v>0</v>
      </c>
      <c r="E131" s="179">
        <f t="shared" si="6"/>
        <v>53533931542</v>
      </c>
      <c r="F131" s="179">
        <f>'[4]Văn phòng tỉnh'!F131+'[4]TP Bắc Giang '!F131+'[4]Việt Yên '!F131+'[4]Hiệp Hòa '!F131+'[4]Yên Dũng R'!F131+'[4]Lạng Giang R'!F131+'[4]Tân Yên '!F131+'[4]Yên Thế '!F131+'[4]Lục Nam '!F131+'[4]Lục Ngạn  '!F131+'[4]Sơn Động (R)'!F131</f>
        <v>0</v>
      </c>
      <c r="G131" s="179">
        <f t="shared" si="7"/>
        <v>53533931542</v>
      </c>
      <c r="H131" s="179">
        <f>'[4]Văn phòng tỉnh'!H131+'[4]TP Bắc Giang '!H131+'[4]Việt Yên '!H131+'[4]Hiệp Hòa '!H131+'[4]Yên Dũng R'!H131+'[4]Lạng Giang R'!H131+'[4]Tân Yên '!H131+'[4]Yên Thế '!H131+'[4]Lục Nam '!H131+'[4]Lục Ngạn  '!H131+'[4]Sơn Động (R)'!H131</f>
        <v>12615774767</v>
      </c>
      <c r="I131" s="179">
        <f>'[4]Văn phòng tỉnh'!I131+'[4]TP Bắc Giang '!I131+'[4]Việt Yên '!I131+'[4]Hiệp Hòa '!I131+'[4]Yên Dũng R'!I131+'[4]Lạng Giang R'!I131+'[4]Tân Yên '!I131+'[4]Yên Thế '!I131+'[4]Lục Nam '!I131+'[4]Lục Ngạn  '!I131+'[4]Sơn Động (R)'!I131</f>
        <v>22869778566</v>
      </c>
      <c r="J131" s="179">
        <f>'[4]Văn phòng tỉnh'!J131+'[4]TP Bắc Giang '!J131+'[4]Việt Yên '!J131+'[4]Hiệp Hòa '!J131+'[4]Yên Dũng R'!J131+'[4]Lạng Giang R'!J131+'[4]Tân Yên '!J131+'[4]Yên Thế '!J131+'[4]Lục Nam '!J131+'[4]Lục Ngạn  '!J131+'[4]Sơn Động (R)'!J131</f>
        <v>18048378209</v>
      </c>
      <c r="K131" s="257"/>
      <c r="L131" s="258"/>
      <c r="N131" s="289"/>
    </row>
    <row r="132" spans="1:12" ht="21" customHeight="1" hidden="1">
      <c r="A132" s="286"/>
      <c r="B132" s="269"/>
      <c r="C132" s="252">
        <f>'[4]Văn phòng tỉnh'!C132+'[4]TP Bắc Giang '!C132+'[4]Việt Yên '!C132+'[4]Hiệp Hòa '!C132+'[4]Yên Dũng R'!C132+'[4]Lạng Giang R'!C132+'[4]Tân Yên '!C132+'[4]Yên Thế '!C132+'[4]Lục Nam '!C132+'[4]Lục Ngạn  '!C132+'[4]Sơn Động (R)'!C132</f>
        <v>0</v>
      </c>
      <c r="D132" s="252">
        <f>'[4]Văn phòng tỉnh'!D132+'[4]TP Bắc Giang '!D132+'[4]Việt Yên '!D132+'[4]Hiệp Hòa '!D132+'[4]Yên Dũng R'!D132+'[4]Lạng Giang R'!D132+'[4]Tân Yên '!D132+'[4]Yên Thế '!D132+'[4]Lục Nam '!D132+'[4]Lục Ngạn  '!D132+'[4]Sơn Động (R)'!D132</f>
        <v>0</v>
      </c>
      <c r="E132" s="251">
        <f t="shared" si="6"/>
        <v>0</v>
      </c>
      <c r="F132" s="251">
        <f>'[4]Văn phòng tỉnh'!F132+'[4]TP Bắc Giang '!F132+'[4]Việt Yên '!F132+'[4]Hiệp Hòa '!F132+'[4]Yên Dũng R'!F132+'[4]Lạng Giang R'!F132+'[4]Tân Yên '!F132+'[4]Yên Thế '!F132+'[4]Lục Nam '!F132+'[4]Lục Ngạn  '!F132+'[4]Sơn Động (R)'!F132</f>
        <v>0</v>
      </c>
      <c r="G132" s="251">
        <f t="shared" si="7"/>
        <v>0</v>
      </c>
      <c r="H132" s="251">
        <f>'[4]Văn phòng tỉnh'!H132+'[4]TP Bắc Giang '!H132+'[4]Việt Yên '!H132+'[4]Hiệp Hòa '!H132+'[4]Yên Dũng R'!H132+'[4]Lạng Giang R'!H132+'[4]Tân Yên '!H132+'[4]Yên Thế '!H132+'[4]Lục Nam '!H132+'[4]Lục Ngạn  '!H132+'[4]Sơn Động (R)'!H132</f>
        <v>0</v>
      </c>
      <c r="I132" s="251">
        <f>'[4]Văn phòng tỉnh'!I132+'[4]TP Bắc Giang '!I132+'[4]Việt Yên '!I132+'[4]Hiệp Hòa '!I132+'[4]Yên Dũng R'!I132+'[4]Lạng Giang R'!I132+'[4]Tân Yên '!I132+'[4]Yên Thế '!I132+'[4]Lục Nam '!I132+'[4]Lục Ngạn  '!I132+'[4]Sơn Động (R)'!I132</f>
        <v>0</v>
      </c>
      <c r="J132" s="251">
        <f>'[4]Văn phòng tỉnh'!J132+'[4]TP Bắc Giang '!J132+'[4]Việt Yên '!J132+'[4]Hiệp Hòa '!J132+'[4]Yên Dũng R'!J132+'[4]Lạng Giang R'!J132+'[4]Tân Yên '!J132+'[4]Yên Thế '!J132+'[4]Lục Nam '!J132+'[4]Lục Ngạn  '!J132+'[4]Sơn Động (R)'!J132</f>
        <v>0</v>
      </c>
      <c r="K132" s="251" t="e">
        <f aca="true" t="shared" si="11" ref="K132:K141">E132/C132*100</f>
        <v>#DIV/0!</v>
      </c>
      <c r="L132" s="301" t="e">
        <f aca="true" t="shared" si="12" ref="L132:L141">E132/D132*100</f>
        <v>#DIV/0!</v>
      </c>
    </row>
    <row r="133" spans="1:12" ht="21" customHeight="1" hidden="1">
      <c r="A133" s="286"/>
      <c r="B133" s="269"/>
      <c r="C133" s="252">
        <f>'[4]Văn phòng tỉnh'!C133+'[4]TP Bắc Giang '!C133+'[4]Việt Yên '!C133+'[4]Hiệp Hòa '!C133+'[4]Yên Dũng R'!C133+'[4]Lạng Giang R'!C133+'[4]Tân Yên '!C133+'[4]Yên Thế '!C133+'[4]Lục Nam '!C133+'[4]Lục Ngạn  '!C133+'[4]Sơn Động (R)'!C133</f>
        <v>0</v>
      </c>
      <c r="D133" s="252">
        <f>'[4]Văn phòng tỉnh'!D133+'[4]TP Bắc Giang '!D133+'[4]Việt Yên '!D133+'[4]Hiệp Hòa '!D133+'[4]Yên Dũng R'!D133+'[4]Lạng Giang R'!D133+'[4]Tân Yên '!D133+'[4]Yên Thế '!D133+'[4]Lục Nam '!D133+'[4]Lục Ngạn  '!D133+'[4]Sơn Động (R)'!D133</f>
        <v>0</v>
      </c>
      <c r="E133" s="251">
        <f t="shared" si="6"/>
        <v>0</v>
      </c>
      <c r="F133" s="251">
        <f>'[4]Văn phòng tỉnh'!F133+'[4]TP Bắc Giang '!F133+'[4]Việt Yên '!F133+'[4]Hiệp Hòa '!F133+'[4]Yên Dũng R'!F133+'[4]Lạng Giang R'!F133+'[4]Tân Yên '!F133+'[4]Yên Thế '!F133+'[4]Lục Nam '!F133+'[4]Lục Ngạn  '!F133+'[4]Sơn Động (R)'!F133</f>
        <v>0</v>
      </c>
      <c r="G133" s="251">
        <f t="shared" si="7"/>
        <v>0</v>
      </c>
      <c r="H133" s="251">
        <f>'[4]Văn phòng tỉnh'!H133+'[4]TP Bắc Giang '!H133+'[4]Việt Yên '!H133+'[4]Hiệp Hòa '!H133+'[4]Yên Dũng R'!H133+'[4]Lạng Giang R'!H133+'[4]Tân Yên '!H133+'[4]Yên Thế '!H133+'[4]Lục Nam '!H133+'[4]Lục Ngạn  '!H133+'[4]Sơn Động (R)'!H133</f>
        <v>0</v>
      </c>
      <c r="I133" s="251">
        <f>'[4]Văn phòng tỉnh'!I133+'[4]TP Bắc Giang '!I133+'[4]Việt Yên '!I133+'[4]Hiệp Hòa '!I133+'[4]Yên Dũng R'!I133+'[4]Lạng Giang R'!I133+'[4]Tân Yên '!I133+'[4]Yên Thế '!I133+'[4]Lục Nam '!I133+'[4]Lục Ngạn  '!I133+'[4]Sơn Động (R)'!I133</f>
        <v>0</v>
      </c>
      <c r="J133" s="251">
        <f>'[4]Văn phòng tỉnh'!J133+'[4]TP Bắc Giang '!J133+'[4]Việt Yên '!J133+'[4]Hiệp Hòa '!J133+'[4]Yên Dũng R'!J133+'[4]Lạng Giang R'!J133+'[4]Tân Yên '!J133+'[4]Yên Thế '!J133+'[4]Lục Nam '!J133+'[4]Lục Ngạn  '!J133+'[4]Sơn Động (R)'!J133</f>
        <v>0</v>
      </c>
      <c r="K133" s="251" t="e">
        <f t="shared" si="11"/>
        <v>#DIV/0!</v>
      </c>
      <c r="L133" s="301" t="e">
        <f t="shared" si="12"/>
        <v>#DIV/0!</v>
      </c>
    </row>
    <row r="134" spans="1:12" ht="21" customHeight="1" hidden="1">
      <c r="A134" s="286"/>
      <c r="B134" s="269"/>
      <c r="C134" s="252">
        <f>'[4]Văn phòng tỉnh'!C134+'[4]TP Bắc Giang '!C134+'[4]Việt Yên '!C134+'[4]Hiệp Hòa '!C134+'[4]Yên Dũng R'!C134+'[4]Lạng Giang R'!C134+'[4]Tân Yên '!C134+'[4]Yên Thế '!C134+'[4]Lục Nam '!C134+'[4]Lục Ngạn  '!C134+'[4]Sơn Động (R)'!C134</f>
        <v>0</v>
      </c>
      <c r="D134" s="252">
        <f>'[4]Văn phòng tỉnh'!D134+'[4]TP Bắc Giang '!D134+'[4]Việt Yên '!D134+'[4]Hiệp Hòa '!D134+'[4]Yên Dũng R'!D134+'[4]Lạng Giang R'!D134+'[4]Tân Yên '!D134+'[4]Yên Thế '!D134+'[4]Lục Nam '!D134+'[4]Lục Ngạn  '!D134+'[4]Sơn Động (R)'!D134</f>
        <v>0</v>
      </c>
      <c r="E134" s="251">
        <f t="shared" si="6"/>
        <v>0</v>
      </c>
      <c r="F134" s="251">
        <f>'[4]Văn phòng tỉnh'!F134+'[4]TP Bắc Giang '!F134+'[4]Việt Yên '!F134+'[4]Hiệp Hòa '!F134+'[4]Yên Dũng R'!F134+'[4]Lạng Giang R'!F134+'[4]Tân Yên '!F134+'[4]Yên Thế '!F134+'[4]Lục Nam '!F134+'[4]Lục Ngạn  '!F134+'[4]Sơn Động (R)'!F134</f>
        <v>0</v>
      </c>
      <c r="G134" s="251">
        <f t="shared" si="7"/>
        <v>0</v>
      </c>
      <c r="H134" s="251">
        <f>'[4]Văn phòng tỉnh'!H134+'[4]TP Bắc Giang '!H134+'[4]Việt Yên '!H134+'[4]Hiệp Hòa '!H134+'[4]Yên Dũng R'!H134+'[4]Lạng Giang R'!H134+'[4]Tân Yên '!H134+'[4]Yên Thế '!H134+'[4]Lục Nam '!H134+'[4]Lục Ngạn  '!H134+'[4]Sơn Động (R)'!H134</f>
        <v>0</v>
      </c>
      <c r="I134" s="251">
        <f>'[4]Văn phòng tỉnh'!I134+'[4]TP Bắc Giang '!I134+'[4]Việt Yên '!I134+'[4]Hiệp Hòa '!I134+'[4]Yên Dũng R'!I134+'[4]Lạng Giang R'!I134+'[4]Tân Yên '!I134+'[4]Yên Thế '!I134+'[4]Lục Nam '!I134+'[4]Lục Ngạn  '!I134+'[4]Sơn Động (R)'!I134</f>
        <v>0</v>
      </c>
      <c r="J134" s="251">
        <f>'[4]Văn phòng tỉnh'!J134+'[4]TP Bắc Giang '!J134+'[4]Việt Yên '!J134+'[4]Hiệp Hòa '!J134+'[4]Yên Dũng R'!J134+'[4]Lạng Giang R'!J134+'[4]Tân Yên '!J134+'[4]Yên Thế '!J134+'[4]Lục Nam '!J134+'[4]Lục Ngạn  '!J134+'[4]Sơn Động (R)'!J134</f>
        <v>0</v>
      </c>
      <c r="K134" s="251" t="e">
        <f t="shared" si="11"/>
        <v>#DIV/0!</v>
      </c>
      <c r="L134" s="301" t="e">
        <f t="shared" si="12"/>
        <v>#DIV/0!</v>
      </c>
    </row>
    <row r="135" spans="1:12" ht="21" customHeight="1" hidden="1">
      <c r="A135" s="286"/>
      <c r="B135" s="269"/>
      <c r="C135" s="252">
        <f>'[4]Văn phòng tỉnh'!C135+'[4]TP Bắc Giang '!C135+'[4]Việt Yên '!C135+'[4]Hiệp Hòa '!C135+'[4]Yên Dũng R'!C135+'[4]Lạng Giang R'!C135+'[4]Tân Yên '!C135+'[4]Yên Thế '!C135+'[4]Lục Nam '!C135+'[4]Lục Ngạn  '!C135+'[4]Sơn Động (R)'!C135</f>
        <v>0</v>
      </c>
      <c r="D135" s="252">
        <f>'[4]Văn phòng tỉnh'!D135+'[4]TP Bắc Giang '!D135+'[4]Việt Yên '!D135+'[4]Hiệp Hòa '!D135+'[4]Yên Dũng R'!D135+'[4]Lạng Giang R'!D135+'[4]Tân Yên '!D135+'[4]Yên Thế '!D135+'[4]Lục Nam '!D135+'[4]Lục Ngạn  '!D135+'[4]Sơn Động (R)'!D135</f>
        <v>0</v>
      </c>
      <c r="E135" s="251">
        <f t="shared" si="6"/>
        <v>0</v>
      </c>
      <c r="F135" s="251">
        <f>'[4]Văn phòng tỉnh'!F135+'[4]TP Bắc Giang '!F135+'[4]Việt Yên '!F135+'[4]Hiệp Hòa '!F135+'[4]Yên Dũng R'!F135+'[4]Lạng Giang R'!F135+'[4]Tân Yên '!F135+'[4]Yên Thế '!F135+'[4]Lục Nam '!F135+'[4]Lục Ngạn  '!F135+'[4]Sơn Động (R)'!F135</f>
        <v>0</v>
      </c>
      <c r="G135" s="251">
        <f t="shared" si="7"/>
        <v>0</v>
      </c>
      <c r="H135" s="251">
        <f>'[4]Văn phòng tỉnh'!H135+'[4]TP Bắc Giang '!H135+'[4]Việt Yên '!H135+'[4]Hiệp Hòa '!H135+'[4]Yên Dũng R'!H135+'[4]Lạng Giang R'!H135+'[4]Tân Yên '!H135+'[4]Yên Thế '!H135+'[4]Lục Nam '!H135+'[4]Lục Ngạn  '!H135+'[4]Sơn Động (R)'!H135</f>
        <v>0</v>
      </c>
      <c r="I135" s="251">
        <f>'[4]Văn phòng tỉnh'!I135+'[4]TP Bắc Giang '!I135+'[4]Việt Yên '!I135+'[4]Hiệp Hòa '!I135+'[4]Yên Dũng R'!I135+'[4]Lạng Giang R'!I135+'[4]Tân Yên '!I135+'[4]Yên Thế '!I135+'[4]Lục Nam '!I135+'[4]Lục Ngạn  '!I135+'[4]Sơn Động (R)'!I135</f>
        <v>0</v>
      </c>
      <c r="J135" s="251">
        <f>'[4]Văn phòng tỉnh'!J135+'[4]TP Bắc Giang '!J135+'[4]Việt Yên '!J135+'[4]Hiệp Hòa '!J135+'[4]Yên Dũng R'!J135+'[4]Lạng Giang R'!J135+'[4]Tân Yên '!J135+'[4]Yên Thế '!J135+'[4]Lục Nam '!J135+'[4]Lục Ngạn  '!J135+'[4]Sơn Động (R)'!J135</f>
        <v>0</v>
      </c>
      <c r="K135" s="251" t="e">
        <f t="shared" si="11"/>
        <v>#DIV/0!</v>
      </c>
      <c r="L135" s="301" t="e">
        <f t="shared" si="12"/>
        <v>#DIV/0!</v>
      </c>
    </row>
    <row r="136" spans="1:12" ht="21" customHeight="1" hidden="1">
      <c r="A136" s="286"/>
      <c r="B136" s="269"/>
      <c r="C136" s="252">
        <f>'[4]Văn phòng tỉnh'!C136+'[4]TP Bắc Giang '!C136+'[4]Việt Yên '!C136+'[4]Hiệp Hòa '!C136+'[4]Yên Dũng R'!C136+'[4]Lạng Giang R'!C136+'[4]Tân Yên '!C136+'[4]Yên Thế '!C136+'[4]Lục Nam '!C136+'[4]Lục Ngạn  '!C136+'[4]Sơn Động (R)'!C136</f>
        <v>0</v>
      </c>
      <c r="D136" s="252">
        <f>'[4]Văn phòng tỉnh'!D136+'[4]TP Bắc Giang '!D136+'[4]Việt Yên '!D136+'[4]Hiệp Hòa '!D136+'[4]Yên Dũng R'!D136+'[4]Lạng Giang R'!D136+'[4]Tân Yên '!D136+'[4]Yên Thế '!D136+'[4]Lục Nam '!D136+'[4]Lục Ngạn  '!D136+'[4]Sơn Động (R)'!D136</f>
        <v>0</v>
      </c>
      <c r="E136" s="251">
        <f t="shared" si="6"/>
        <v>0</v>
      </c>
      <c r="F136" s="251">
        <f>'[4]Văn phòng tỉnh'!F136+'[4]TP Bắc Giang '!F136+'[4]Việt Yên '!F136+'[4]Hiệp Hòa '!F136+'[4]Yên Dũng R'!F136+'[4]Lạng Giang R'!F136+'[4]Tân Yên '!F136+'[4]Yên Thế '!F136+'[4]Lục Nam '!F136+'[4]Lục Ngạn  '!F136+'[4]Sơn Động (R)'!F136</f>
        <v>0</v>
      </c>
      <c r="G136" s="251">
        <f t="shared" si="7"/>
        <v>0</v>
      </c>
      <c r="H136" s="251">
        <f>'[4]Văn phòng tỉnh'!H136+'[4]TP Bắc Giang '!H136+'[4]Việt Yên '!H136+'[4]Hiệp Hòa '!H136+'[4]Yên Dũng R'!H136+'[4]Lạng Giang R'!H136+'[4]Tân Yên '!H136+'[4]Yên Thế '!H136+'[4]Lục Nam '!H136+'[4]Lục Ngạn  '!H136+'[4]Sơn Động (R)'!H136</f>
        <v>0</v>
      </c>
      <c r="I136" s="251">
        <f>'[4]Văn phòng tỉnh'!I136+'[4]TP Bắc Giang '!I136+'[4]Việt Yên '!I136+'[4]Hiệp Hòa '!I136+'[4]Yên Dũng R'!I136+'[4]Lạng Giang R'!I136+'[4]Tân Yên '!I136+'[4]Yên Thế '!I136+'[4]Lục Nam '!I136+'[4]Lục Ngạn  '!I136+'[4]Sơn Động (R)'!I136</f>
        <v>0</v>
      </c>
      <c r="J136" s="251">
        <f>'[4]Văn phòng tỉnh'!J136+'[4]TP Bắc Giang '!J136+'[4]Việt Yên '!J136+'[4]Hiệp Hòa '!J136+'[4]Yên Dũng R'!J136+'[4]Lạng Giang R'!J136+'[4]Tân Yên '!J136+'[4]Yên Thế '!J136+'[4]Lục Nam '!J136+'[4]Lục Ngạn  '!J136+'[4]Sơn Động (R)'!J136</f>
        <v>0</v>
      </c>
      <c r="K136" s="251" t="e">
        <f t="shared" si="11"/>
        <v>#DIV/0!</v>
      </c>
      <c r="L136" s="301" t="e">
        <f t="shared" si="12"/>
        <v>#DIV/0!</v>
      </c>
    </row>
    <row r="137" spans="1:12" ht="21" customHeight="1" hidden="1">
      <c r="A137" s="286"/>
      <c r="B137" s="269"/>
      <c r="C137" s="252">
        <f>'[4]Văn phòng tỉnh'!C137+'[4]TP Bắc Giang '!C137+'[4]Việt Yên '!C137+'[4]Hiệp Hòa '!C137+'[4]Yên Dũng R'!C137+'[4]Lạng Giang R'!C137+'[4]Tân Yên '!C137+'[4]Yên Thế '!C137+'[4]Lục Nam '!C137+'[4]Lục Ngạn  '!C137+'[4]Sơn Động (R)'!C137</f>
        <v>0</v>
      </c>
      <c r="D137" s="252">
        <f>'[4]Văn phòng tỉnh'!D137+'[4]TP Bắc Giang '!D137+'[4]Việt Yên '!D137+'[4]Hiệp Hòa '!D137+'[4]Yên Dũng R'!D137+'[4]Lạng Giang R'!D137+'[4]Tân Yên '!D137+'[4]Yên Thế '!D137+'[4]Lục Nam '!D137+'[4]Lục Ngạn  '!D137+'[4]Sơn Động (R)'!D137</f>
        <v>0</v>
      </c>
      <c r="E137" s="251">
        <f t="shared" si="6"/>
        <v>0</v>
      </c>
      <c r="F137" s="251">
        <f>'[4]Văn phòng tỉnh'!F137+'[4]TP Bắc Giang '!F137+'[4]Việt Yên '!F137+'[4]Hiệp Hòa '!F137+'[4]Yên Dũng R'!F137+'[4]Lạng Giang R'!F137+'[4]Tân Yên '!F137+'[4]Yên Thế '!F137+'[4]Lục Nam '!F137+'[4]Lục Ngạn  '!F137+'[4]Sơn Động (R)'!F137</f>
        <v>0</v>
      </c>
      <c r="G137" s="251">
        <f t="shared" si="7"/>
        <v>0</v>
      </c>
      <c r="H137" s="251">
        <f>'[4]Văn phòng tỉnh'!H137+'[4]TP Bắc Giang '!H137+'[4]Việt Yên '!H137+'[4]Hiệp Hòa '!H137+'[4]Yên Dũng R'!H137+'[4]Lạng Giang R'!H137+'[4]Tân Yên '!H137+'[4]Yên Thế '!H137+'[4]Lục Nam '!H137+'[4]Lục Ngạn  '!H137+'[4]Sơn Động (R)'!H137</f>
        <v>0</v>
      </c>
      <c r="I137" s="251">
        <f>'[4]Văn phòng tỉnh'!I137+'[4]TP Bắc Giang '!I137+'[4]Việt Yên '!I137+'[4]Hiệp Hòa '!I137+'[4]Yên Dũng R'!I137+'[4]Lạng Giang R'!I137+'[4]Tân Yên '!I137+'[4]Yên Thế '!I137+'[4]Lục Nam '!I137+'[4]Lục Ngạn  '!I137+'[4]Sơn Động (R)'!I137</f>
        <v>0</v>
      </c>
      <c r="J137" s="251">
        <f>'[4]Văn phòng tỉnh'!J137+'[4]TP Bắc Giang '!J137+'[4]Việt Yên '!J137+'[4]Hiệp Hòa '!J137+'[4]Yên Dũng R'!J137+'[4]Lạng Giang R'!J137+'[4]Tân Yên '!J137+'[4]Yên Thế '!J137+'[4]Lục Nam '!J137+'[4]Lục Ngạn  '!J137+'[4]Sơn Động (R)'!J137</f>
        <v>0</v>
      </c>
      <c r="K137" s="251" t="e">
        <f t="shared" si="11"/>
        <v>#DIV/0!</v>
      </c>
      <c r="L137" s="301" t="e">
        <f t="shared" si="12"/>
        <v>#DIV/0!</v>
      </c>
    </row>
    <row r="138" spans="1:12" ht="21" customHeight="1" hidden="1">
      <c r="A138" s="286"/>
      <c r="B138" s="269"/>
      <c r="C138" s="252">
        <f>'[4]Văn phòng tỉnh'!C138+'[4]TP Bắc Giang '!C138+'[4]Việt Yên '!C138+'[4]Hiệp Hòa '!C138+'[4]Yên Dũng R'!C138+'[4]Lạng Giang R'!C138+'[4]Tân Yên '!C138+'[4]Yên Thế '!C138+'[4]Lục Nam '!C138+'[4]Lục Ngạn  '!C138+'[4]Sơn Động (R)'!C138</f>
        <v>0</v>
      </c>
      <c r="D138" s="252">
        <f>'[4]Văn phòng tỉnh'!D138+'[4]TP Bắc Giang '!D138+'[4]Việt Yên '!D138+'[4]Hiệp Hòa '!D138+'[4]Yên Dũng R'!D138+'[4]Lạng Giang R'!D138+'[4]Tân Yên '!D138+'[4]Yên Thế '!D138+'[4]Lục Nam '!D138+'[4]Lục Ngạn  '!D138+'[4]Sơn Động (R)'!D138</f>
        <v>0</v>
      </c>
      <c r="E138" s="251">
        <f t="shared" si="6"/>
        <v>0</v>
      </c>
      <c r="F138" s="251">
        <f>'[4]Văn phòng tỉnh'!F138+'[4]TP Bắc Giang '!F138+'[4]Việt Yên '!F138+'[4]Hiệp Hòa '!F138+'[4]Yên Dũng R'!F138+'[4]Lạng Giang R'!F138+'[4]Tân Yên '!F138+'[4]Yên Thế '!F138+'[4]Lục Nam '!F138+'[4]Lục Ngạn  '!F138+'[4]Sơn Động (R)'!F138</f>
        <v>0</v>
      </c>
      <c r="G138" s="251">
        <f t="shared" si="7"/>
        <v>0</v>
      </c>
      <c r="H138" s="251">
        <f>'[4]Văn phòng tỉnh'!H138+'[4]TP Bắc Giang '!H138+'[4]Việt Yên '!H138+'[4]Hiệp Hòa '!H138+'[4]Yên Dũng R'!H138+'[4]Lạng Giang R'!H138+'[4]Tân Yên '!H138+'[4]Yên Thế '!H138+'[4]Lục Nam '!H138+'[4]Lục Ngạn  '!H138+'[4]Sơn Động (R)'!H138</f>
        <v>0</v>
      </c>
      <c r="I138" s="251">
        <f>'[4]Văn phòng tỉnh'!I138+'[4]TP Bắc Giang '!I138+'[4]Việt Yên '!I138+'[4]Hiệp Hòa '!I138+'[4]Yên Dũng R'!I138+'[4]Lạng Giang R'!I138+'[4]Tân Yên '!I138+'[4]Yên Thế '!I138+'[4]Lục Nam '!I138+'[4]Lục Ngạn  '!I138+'[4]Sơn Động (R)'!I138</f>
        <v>0</v>
      </c>
      <c r="J138" s="251">
        <f>'[4]Văn phòng tỉnh'!J138+'[4]TP Bắc Giang '!J138+'[4]Việt Yên '!J138+'[4]Hiệp Hòa '!J138+'[4]Yên Dũng R'!J138+'[4]Lạng Giang R'!J138+'[4]Tân Yên '!J138+'[4]Yên Thế '!J138+'[4]Lục Nam '!J138+'[4]Lục Ngạn  '!J138+'[4]Sơn Động (R)'!J138</f>
        <v>0</v>
      </c>
      <c r="K138" s="251" t="e">
        <f t="shared" si="11"/>
        <v>#DIV/0!</v>
      </c>
      <c r="L138" s="301" t="e">
        <f t="shared" si="12"/>
        <v>#DIV/0!</v>
      </c>
    </row>
    <row r="139" spans="1:12" ht="21" customHeight="1" hidden="1">
      <c r="A139" s="286"/>
      <c r="B139" s="269"/>
      <c r="C139" s="252">
        <f>'[4]Văn phòng tỉnh'!C139+'[4]TP Bắc Giang '!C139+'[4]Việt Yên '!C139+'[4]Hiệp Hòa '!C139+'[4]Yên Dũng R'!C139+'[4]Lạng Giang R'!C139+'[4]Tân Yên '!C139+'[4]Yên Thế '!C139+'[4]Lục Nam '!C139+'[4]Lục Ngạn  '!C139+'[4]Sơn Động (R)'!C139</f>
        <v>0</v>
      </c>
      <c r="D139" s="252">
        <f>'[4]Văn phòng tỉnh'!D139+'[4]TP Bắc Giang '!D139+'[4]Việt Yên '!D139+'[4]Hiệp Hòa '!D139+'[4]Yên Dũng R'!D139+'[4]Lạng Giang R'!D139+'[4]Tân Yên '!D139+'[4]Yên Thế '!D139+'[4]Lục Nam '!D139+'[4]Lục Ngạn  '!D139+'[4]Sơn Động (R)'!D139</f>
        <v>0</v>
      </c>
      <c r="E139" s="251">
        <f t="shared" si="6"/>
        <v>0</v>
      </c>
      <c r="F139" s="251">
        <f>'[4]Văn phòng tỉnh'!F139+'[4]TP Bắc Giang '!F139+'[4]Việt Yên '!F139+'[4]Hiệp Hòa '!F139+'[4]Yên Dũng R'!F139+'[4]Lạng Giang R'!F139+'[4]Tân Yên '!F139+'[4]Yên Thế '!F139+'[4]Lục Nam '!F139+'[4]Lục Ngạn  '!F139+'[4]Sơn Động (R)'!F139</f>
        <v>0</v>
      </c>
      <c r="G139" s="251">
        <f t="shared" si="7"/>
        <v>0</v>
      </c>
      <c r="H139" s="251">
        <f>'[4]Văn phòng tỉnh'!H139+'[4]TP Bắc Giang '!H139+'[4]Việt Yên '!H139+'[4]Hiệp Hòa '!H139+'[4]Yên Dũng R'!H139+'[4]Lạng Giang R'!H139+'[4]Tân Yên '!H139+'[4]Yên Thế '!H139+'[4]Lục Nam '!H139+'[4]Lục Ngạn  '!H139+'[4]Sơn Động (R)'!H139</f>
        <v>0</v>
      </c>
      <c r="I139" s="251">
        <f>'[4]Văn phòng tỉnh'!I139+'[4]TP Bắc Giang '!I139+'[4]Việt Yên '!I139+'[4]Hiệp Hòa '!I139+'[4]Yên Dũng R'!I139+'[4]Lạng Giang R'!I139+'[4]Tân Yên '!I139+'[4]Yên Thế '!I139+'[4]Lục Nam '!I139+'[4]Lục Ngạn  '!I139+'[4]Sơn Động (R)'!I139</f>
        <v>0</v>
      </c>
      <c r="J139" s="251">
        <f>'[4]Văn phòng tỉnh'!J139+'[4]TP Bắc Giang '!J139+'[4]Việt Yên '!J139+'[4]Hiệp Hòa '!J139+'[4]Yên Dũng R'!J139+'[4]Lạng Giang R'!J139+'[4]Tân Yên '!J139+'[4]Yên Thế '!J139+'[4]Lục Nam '!J139+'[4]Lục Ngạn  '!J139+'[4]Sơn Động (R)'!J139</f>
        <v>0</v>
      </c>
      <c r="K139" s="251" t="e">
        <f t="shared" si="11"/>
        <v>#DIV/0!</v>
      </c>
      <c r="L139" s="301" t="e">
        <f t="shared" si="12"/>
        <v>#DIV/0!</v>
      </c>
    </row>
    <row r="140" spans="1:12" ht="21" customHeight="1" hidden="1">
      <c r="A140" s="286"/>
      <c r="B140" s="269"/>
      <c r="C140" s="252">
        <f>'[4]Văn phòng tỉnh'!C140+'[4]TP Bắc Giang '!C140+'[4]Việt Yên '!C140+'[4]Hiệp Hòa '!C140+'[4]Yên Dũng R'!C140+'[4]Lạng Giang R'!C140+'[4]Tân Yên '!C140+'[4]Yên Thế '!C140+'[4]Lục Nam '!C140+'[4]Lục Ngạn  '!C140+'[4]Sơn Động (R)'!C140</f>
        <v>0</v>
      </c>
      <c r="D140" s="252">
        <f>'[4]Văn phòng tỉnh'!D140+'[4]TP Bắc Giang '!D140+'[4]Việt Yên '!D140+'[4]Hiệp Hòa '!D140+'[4]Yên Dũng R'!D140+'[4]Lạng Giang R'!D140+'[4]Tân Yên '!D140+'[4]Yên Thế '!D140+'[4]Lục Nam '!D140+'[4]Lục Ngạn  '!D140+'[4]Sơn Động (R)'!D140</f>
        <v>0</v>
      </c>
      <c r="E140" s="251">
        <f t="shared" si="6"/>
        <v>0</v>
      </c>
      <c r="F140" s="251">
        <f>'[4]Văn phòng tỉnh'!F140+'[4]TP Bắc Giang '!F140+'[4]Việt Yên '!F140+'[4]Hiệp Hòa '!F140+'[4]Yên Dũng R'!F140+'[4]Lạng Giang R'!F140+'[4]Tân Yên '!F140+'[4]Yên Thế '!F140+'[4]Lục Nam '!F140+'[4]Lục Ngạn  '!F140+'[4]Sơn Động (R)'!F140</f>
        <v>0</v>
      </c>
      <c r="G140" s="251">
        <f t="shared" si="7"/>
        <v>0</v>
      </c>
      <c r="H140" s="251">
        <f>'[4]Văn phòng tỉnh'!H140+'[4]TP Bắc Giang '!H140+'[4]Việt Yên '!H140+'[4]Hiệp Hòa '!H140+'[4]Yên Dũng R'!H140+'[4]Lạng Giang R'!H140+'[4]Tân Yên '!H140+'[4]Yên Thế '!H140+'[4]Lục Nam '!H140+'[4]Lục Ngạn  '!H140+'[4]Sơn Động (R)'!H140</f>
        <v>0</v>
      </c>
      <c r="I140" s="251">
        <f>'[4]Văn phòng tỉnh'!I140+'[4]TP Bắc Giang '!I140+'[4]Việt Yên '!I140+'[4]Hiệp Hòa '!I140+'[4]Yên Dũng R'!I140+'[4]Lạng Giang R'!I140+'[4]Tân Yên '!I140+'[4]Yên Thế '!I140+'[4]Lục Nam '!I140+'[4]Lục Ngạn  '!I140+'[4]Sơn Động (R)'!I140</f>
        <v>0</v>
      </c>
      <c r="J140" s="251">
        <f>'[4]Văn phòng tỉnh'!J140+'[4]TP Bắc Giang '!J140+'[4]Việt Yên '!J140+'[4]Hiệp Hòa '!J140+'[4]Yên Dũng R'!J140+'[4]Lạng Giang R'!J140+'[4]Tân Yên '!J140+'[4]Yên Thế '!J140+'[4]Lục Nam '!J140+'[4]Lục Ngạn  '!J140+'[4]Sơn Động (R)'!J140</f>
        <v>0</v>
      </c>
      <c r="K140" s="251" t="e">
        <f t="shared" si="11"/>
        <v>#DIV/0!</v>
      </c>
      <c r="L140" s="301" t="e">
        <f t="shared" si="12"/>
        <v>#DIV/0!</v>
      </c>
    </row>
    <row r="141" spans="1:12" ht="21" customHeight="1" hidden="1">
      <c r="A141" s="302"/>
      <c r="B141" s="269"/>
      <c r="C141" s="252">
        <f>'[4]Văn phòng tỉnh'!C141+'[4]TP Bắc Giang '!C141+'[4]Việt Yên '!C141+'[4]Hiệp Hòa '!C141+'[4]Yên Dũng R'!C141+'[4]Lạng Giang R'!C141+'[4]Tân Yên '!C141+'[4]Yên Thế '!C141+'[4]Lục Nam '!C141+'[4]Lục Ngạn  '!C141+'[4]Sơn Động (R)'!C141</f>
        <v>0</v>
      </c>
      <c r="D141" s="252">
        <f>'[4]Văn phòng tỉnh'!D141+'[4]TP Bắc Giang '!D141+'[4]Việt Yên '!D141+'[4]Hiệp Hòa '!D141+'[4]Yên Dũng R'!D141+'[4]Lạng Giang R'!D141+'[4]Tân Yên '!D141+'[4]Yên Thế '!D141+'[4]Lục Nam '!D141+'[4]Lục Ngạn  '!D141+'[4]Sơn Động (R)'!D141</f>
        <v>0</v>
      </c>
      <c r="E141" s="251">
        <f t="shared" si="6"/>
        <v>0</v>
      </c>
      <c r="F141" s="251">
        <f>'[4]Văn phòng tỉnh'!F141+'[4]TP Bắc Giang '!F141+'[4]Việt Yên '!F141+'[4]Hiệp Hòa '!F141+'[4]Yên Dũng R'!F141+'[4]Lạng Giang R'!F141+'[4]Tân Yên '!F141+'[4]Yên Thế '!F141+'[4]Lục Nam '!F141+'[4]Lục Ngạn  '!F141+'[4]Sơn Động (R)'!F141</f>
        <v>0</v>
      </c>
      <c r="G141" s="251">
        <f t="shared" si="7"/>
        <v>0</v>
      </c>
      <c r="H141" s="251">
        <f>'[4]Văn phòng tỉnh'!H141+'[4]TP Bắc Giang '!H141+'[4]Việt Yên '!H141+'[4]Hiệp Hòa '!H141+'[4]Yên Dũng R'!H141+'[4]Lạng Giang R'!H141+'[4]Tân Yên '!H141+'[4]Yên Thế '!H141+'[4]Lục Nam '!H141+'[4]Lục Ngạn  '!H141+'[4]Sơn Động (R)'!H141</f>
        <v>0</v>
      </c>
      <c r="I141" s="251">
        <f>'[4]Văn phòng tỉnh'!I141+'[4]TP Bắc Giang '!I141+'[4]Việt Yên '!I141+'[4]Hiệp Hòa '!I141+'[4]Yên Dũng R'!I141+'[4]Lạng Giang R'!I141+'[4]Tân Yên '!I141+'[4]Yên Thế '!I141+'[4]Lục Nam '!I141+'[4]Lục Ngạn  '!I141+'[4]Sơn Động (R)'!I141</f>
        <v>0</v>
      </c>
      <c r="J141" s="251">
        <f>'[4]Văn phòng tỉnh'!J141+'[4]TP Bắc Giang '!J141+'[4]Việt Yên '!J141+'[4]Hiệp Hòa '!J141+'[4]Yên Dũng R'!J141+'[4]Lạng Giang R'!J141+'[4]Tân Yên '!J141+'[4]Yên Thế '!J141+'[4]Lục Nam '!J141+'[4]Lục Ngạn  '!J141+'[4]Sơn Động (R)'!J141</f>
        <v>0</v>
      </c>
      <c r="K141" s="251" t="e">
        <f t="shared" si="11"/>
        <v>#DIV/0!</v>
      </c>
      <c r="L141" s="301" t="e">
        <f t="shared" si="12"/>
        <v>#DIV/0!</v>
      </c>
    </row>
    <row r="142" spans="1:12" ht="21" customHeight="1" thickBot="1">
      <c r="A142" s="303"/>
      <c r="B142" s="304"/>
      <c r="C142" s="305"/>
      <c r="D142" s="305"/>
      <c r="E142" s="306"/>
      <c r="F142" s="306"/>
      <c r="G142" s="306"/>
      <c r="H142" s="306"/>
      <c r="I142" s="306"/>
      <c r="J142" s="306"/>
      <c r="K142" s="306"/>
      <c r="L142" s="307"/>
    </row>
    <row r="143" spans="2:9" ht="21.75" customHeight="1" thickTop="1">
      <c r="B143" s="308"/>
      <c r="C143" s="309"/>
      <c r="D143" s="308"/>
      <c r="I143" s="308"/>
    </row>
    <row r="144" spans="2:11" ht="15.75" customHeight="1">
      <c r="B144" s="310"/>
      <c r="C144" s="311"/>
      <c r="D144" s="311"/>
      <c r="E144" s="482"/>
      <c r="F144" s="482"/>
      <c r="G144" s="312"/>
      <c r="H144" s="259"/>
      <c r="I144" s="313"/>
      <c r="J144" s="259"/>
      <c r="K144" s="312"/>
    </row>
    <row r="145" spans="1:11" ht="15.75" customHeight="1">
      <c r="A145" s="483"/>
      <c r="B145" s="483"/>
      <c r="C145" s="483"/>
      <c r="D145" s="483"/>
      <c r="E145" s="483"/>
      <c r="F145" s="483"/>
      <c r="G145" s="483"/>
      <c r="H145" s="314"/>
      <c r="I145" s="483"/>
      <c r="J145" s="483"/>
      <c r="K145" s="483"/>
    </row>
    <row r="146" spans="1:11" ht="15.75" customHeight="1">
      <c r="A146" s="484"/>
      <c r="B146" s="484"/>
      <c r="C146" s="484"/>
      <c r="D146" s="484"/>
      <c r="E146" s="484"/>
      <c r="F146" s="484"/>
      <c r="G146" s="484"/>
      <c r="H146" s="315"/>
      <c r="I146" s="484"/>
      <c r="J146" s="484"/>
      <c r="K146" s="484"/>
    </row>
    <row r="147" spans="1:11" ht="15.75" customHeight="1">
      <c r="A147" s="485"/>
      <c r="B147" s="485"/>
      <c r="C147" s="485"/>
      <c r="D147" s="485"/>
      <c r="E147" s="485"/>
      <c r="F147" s="485"/>
      <c r="G147" s="485"/>
      <c r="H147" s="316"/>
      <c r="I147" s="485"/>
      <c r="J147" s="485"/>
      <c r="K147" s="485"/>
    </row>
    <row r="148" spans="1:11" ht="15.75" customHeight="1">
      <c r="A148" s="317"/>
      <c r="B148" s="318"/>
      <c r="C148" s="318"/>
      <c r="D148" s="318"/>
      <c r="E148" s="319"/>
      <c r="F148" s="320"/>
      <c r="G148" s="320"/>
      <c r="H148" s="320"/>
      <c r="I148" s="320"/>
      <c r="J148" s="320"/>
      <c r="K148" s="259"/>
    </row>
    <row r="149" spans="2:11" ht="15.75" customHeight="1">
      <c r="B149" s="321"/>
      <c r="C149" s="321"/>
      <c r="D149" s="321"/>
      <c r="E149" s="259"/>
      <c r="F149" s="259"/>
      <c r="G149" s="259"/>
      <c r="H149" s="259"/>
      <c r="I149" s="322"/>
      <c r="J149" s="259"/>
      <c r="K149" s="259"/>
    </row>
    <row r="150" spans="2:11" ht="15.75" customHeight="1">
      <c r="B150" s="321"/>
      <c r="C150" s="321"/>
      <c r="D150" s="321"/>
      <c r="E150" s="259"/>
      <c r="F150" s="259"/>
      <c r="G150" s="259"/>
      <c r="H150" s="259"/>
      <c r="I150" s="259"/>
      <c r="J150" s="259"/>
      <c r="K150" s="259"/>
    </row>
    <row r="151" spans="2:11" ht="15.75" customHeight="1">
      <c r="B151" s="321"/>
      <c r="C151" s="321"/>
      <c r="D151" s="321"/>
      <c r="E151" s="259"/>
      <c r="F151" s="259"/>
      <c r="G151" s="259"/>
      <c r="H151" s="259"/>
      <c r="I151" s="322"/>
      <c r="J151" s="259"/>
      <c r="K151" s="259"/>
    </row>
    <row r="152" spans="2:4" ht="15.75" customHeight="1">
      <c r="B152" s="309"/>
      <c r="C152" s="309"/>
      <c r="D152" s="309"/>
    </row>
    <row r="153" ht="15.75" customHeight="1"/>
    <row r="154" spans="2:4" ht="15.75" customHeight="1">
      <c r="B154" s="309"/>
      <c r="C154" s="309"/>
      <c r="D154" s="309"/>
    </row>
    <row r="155" spans="2:4" ht="15.75" customHeight="1">
      <c r="B155" s="309"/>
      <c r="C155" s="309"/>
      <c r="D155" s="309"/>
    </row>
    <row r="156" spans="2:4" ht="15.75" customHeight="1">
      <c r="B156" s="309"/>
      <c r="C156" s="309"/>
      <c r="D156" s="309"/>
    </row>
    <row r="157" spans="2:4" ht="15.75" customHeight="1">
      <c r="B157" s="309"/>
      <c r="C157" s="309"/>
      <c r="D157" s="309"/>
    </row>
    <row r="158" spans="2:4" ht="15.75" customHeight="1">
      <c r="B158" s="309"/>
      <c r="C158" s="309"/>
      <c r="D158" s="309"/>
    </row>
    <row r="159" spans="2:4" ht="15.75" customHeight="1">
      <c r="B159" s="309"/>
      <c r="C159" s="309"/>
      <c r="D159" s="309"/>
    </row>
    <row r="160" spans="2:4" ht="15.75" customHeight="1">
      <c r="B160" s="309"/>
      <c r="C160" s="309"/>
      <c r="D160" s="309"/>
    </row>
    <row r="161" spans="2:4" ht="15.75" customHeight="1">
      <c r="B161" s="309"/>
      <c r="C161" s="309"/>
      <c r="D161" s="309"/>
    </row>
    <row r="162" spans="2:4" ht="15.75" customHeight="1">
      <c r="B162" s="309"/>
      <c r="C162" s="309"/>
      <c r="D162" s="309"/>
    </row>
    <row r="163" spans="2:4" ht="15.75" customHeight="1">
      <c r="B163" s="309"/>
      <c r="C163" s="309"/>
      <c r="D163" s="309"/>
    </row>
    <row r="164" spans="2:4" ht="15.75" customHeight="1">
      <c r="B164" s="309"/>
      <c r="C164" s="309"/>
      <c r="D164" s="309"/>
    </row>
    <row r="165" spans="2:4" ht="15.75" customHeight="1">
      <c r="B165" s="309"/>
      <c r="C165" s="309"/>
      <c r="D165" s="309"/>
    </row>
    <row r="166" spans="2:4" ht="15.75" customHeight="1">
      <c r="B166" s="309"/>
      <c r="C166" s="309"/>
      <c r="D166" s="309"/>
    </row>
    <row r="167" spans="2:4" ht="15.75" customHeight="1">
      <c r="B167" s="309"/>
      <c r="C167" s="309"/>
      <c r="D167" s="309"/>
    </row>
    <row r="168" spans="2:4" ht="15.75" customHeight="1">
      <c r="B168" s="309"/>
      <c r="C168" s="309"/>
      <c r="D168" s="309"/>
    </row>
    <row r="169" spans="2:4" ht="15.75" customHeight="1">
      <c r="B169" s="309"/>
      <c r="C169" s="309"/>
      <c r="D169" s="309"/>
    </row>
    <row r="170" spans="2:4" ht="15.75" customHeight="1">
      <c r="B170" s="309"/>
      <c r="C170" s="309"/>
      <c r="D170" s="309"/>
    </row>
    <row r="171" spans="2:4" ht="15.75" customHeight="1">
      <c r="B171" s="309"/>
      <c r="C171" s="309"/>
      <c r="D171" s="309"/>
    </row>
    <row r="172" spans="2:4" ht="15.75" customHeight="1">
      <c r="B172" s="309"/>
      <c r="C172" s="309"/>
      <c r="D172" s="309"/>
    </row>
    <row r="173" spans="2:4" ht="15.75" customHeight="1">
      <c r="B173" s="309"/>
      <c r="C173" s="309"/>
      <c r="D173" s="309"/>
    </row>
    <row r="174" spans="2:4" ht="15.75" customHeight="1">
      <c r="B174" s="309"/>
      <c r="C174" s="309"/>
      <c r="D174" s="309"/>
    </row>
    <row r="175" spans="2:4" ht="15.75" customHeight="1">
      <c r="B175" s="309"/>
      <c r="C175" s="309"/>
      <c r="D175" s="309"/>
    </row>
    <row r="176" spans="2:4" ht="15.75" customHeight="1">
      <c r="B176" s="309"/>
      <c r="C176" s="309"/>
      <c r="D176" s="309"/>
    </row>
    <row r="177" spans="2:4" ht="15.75" customHeight="1">
      <c r="B177" s="309"/>
      <c r="C177" s="309"/>
      <c r="D177" s="309"/>
    </row>
    <row r="178" spans="2:4" ht="15.75" customHeight="1">
      <c r="B178" s="309"/>
      <c r="C178" s="309"/>
      <c r="D178" s="309"/>
    </row>
    <row r="179" spans="2:4" ht="15.75" customHeight="1">
      <c r="B179" s="309"/>
      <c r="C179" s="309"/>
      <c r="D179" s="309"/>
    </row>
    <row r="180" spans="2:4" ht="15.75" customHeight="1">
      <c r="B180" s="309"/>
      <c r="C180" s="309"/>
      <c r="D180" s="309"/>
    </row>
    <row r="181" spans="2:4" ht="15.75" customHeight="1">
      <c r="B181" s="309"/>
      <c r="C181" s="309"/>
      <c r="D181" s="309"/>
    </row>
    <row r="182" spans="2:4" ht="15.75" customHeight="1">
      <c r="B182" s="309"/>
      <c r="C182" s="309"/>
      <c r="D182" s="309"/>
    </row>
    <row r="183" spans="2:4" ht="15.75" customHeight="1">
      <c r="B183" s="309"/>
      <c r="C183" s="309"/>
      <c r="D183" s="309"/>
    </row>
    <row r="184" spans="2:4" ht="15.75" customHeight="1">
      <c r="B184" s="309"/>
      <c r="C184" s="309"/>
      <c r="D184" s="309"/>
    </row>
    <row r="185" spans="2:4" ht="15.75" customHeight="1">
      <c r="B185" s="309"/>
      <c r="C185" s="309"/>
      <c r="D185" s="309"/>
    </row>
    <row r="186" spans="2:4" ht="15.75" customHeight="1">
      <c r="B186" s="309"/>
      <c r="C186" s="309"/>
      <c r="D186" s="309"/>
    </row>
    <row r="187" spans="2:4" ht="15.75" customHeight="1">
      <c r="B187" s="309"/>
      <c r="C187" s="309"/>
      <c r="D187" s="309"/>
    </row>
    <row r="188" spans="2:4" ht="15.75" customHeight="1">
      <c r="B188" s="309"/>
      <c r="C188" s="309"/>
      <c r="D188" s="309"/>
    </row>
    <row r="189" spans="2:4" ht="15.75" customHeight="1">
      <c r="B189" s="309"/>
      <c r="C189" s="309"/>
      <c r="D189" s="309"/>
    </row>
    <row r="190" spans="2:4" ht="15.75" customHeight="1">
      <c r="B190" s="309"/>
      <c r="C190" s="309"/>
      <c r="D190" s="309"/>
    </row>
    <row r="191" spans="2:4" ht="15.75" customHeight="1">
      <c r="B191" s="309"/>
      <c r="C191" s="309"/>
      <c r="D191" s="309"/>
    </row>
    <row r="192" spans="2:4" ht="15.75" customHeight="1">
      <c r="B192" s="309"/>
      <c r="C192" s="309"/>
      <c r="D192" s="309"/>
    </row>
    <row r="193" spans="2:4" ht="15.75" customHeight="1">
      <c r="B193" s="309"/>
      <c r="C193" s="309"/>
      <c r="D193" s="309"/>
    </row>
    <row r="194" spans="2:4" ht="15.75" customHeight="1">
      <c r="B194" s="309"/>
      <c r="C194" s="309"/>
      <c r="D194" s="309"/>
    </row>
    <row r="195" spans="2:4" ht="15.75" customHeight="1">
      <c r="B195" s="309"/>
      <c r="C195" s="309"/>
      <c r="D195" s="309"/>
    </row>
    <row r="196" spans="2:4" ht="15.75" customHeight="1">
      <c r="B196" s="309"/>
      <c r="C196" s="309"/>
      <c r="D196" s="309"/>
    </row>
    <row r="197" spans="2:4" ht="15.75" customHeight="1">
      <c r="B197" s="309"/>
      <c r="C197" s="309"/>
      <c r="D197" s="309"/>
    </row>
    <row r="198" spans="2:4" ht="15.75" customHeight="1">
      <c r="B198" s="309"/>
      <c r="C198" s="309"/>
      <c r="D198" s="309"/>
    </row>
    <row r="199" spans="2:4" ht="15.75" customHeight="1">
      <c r="B199" s="309"/>
      <c r="C199" s="309"/>
      <c r="D199" s="309"/>
    </row>
    <row r="200" spans="2:4" ht="15.75" customHeight="1">
      <c r="B200" s="309"/>
      <c r="C200" s="309"/>
      <c r="D200" s="309"/>
    </row>
    <row r="201" spans="2:4" ht="15.75" customHeight="1">
      <c r="B201" s="309"/>
      <c r="C201" s="309"/>
      <c r="D201" s="309"/>
    </row>
    <row r="202" spans="2:4" ht="15.75" customHeight="1">
      <c r="B202" s="309"/>
      <c r="C202" s="309"/>
      <c r="D202" s="309"/>
    </row>
    <row r="203" spans="2:4" ht="15.75" customHeight="1">
      <c r="B203" s="309"/>
      <c r="C203" s="309"/>
      <c r="D203" s="309"/>
    </row>
    <row r="204" spans="2:4" ht="15.75" customHeight="1">
      <c r="B204" s="309"/>
      <c r="C204" s="309"/>
      <c r="D204" s="309"/>
    </row>
    <row r="205" spans="2:4" ht="15.75" customHeight="1">
      <c r="B205" s="309"/>
      <c r="C205" s="309"/>
      <c r="D205" s="309"/>
    </row>
    <row r="206" spans="2:4" ht="15.75" customHeight="1">
      <c r="B206" s="309"/>
      <c r="C206" s="309"/>
      <c r="D206" s="309"/>
    </row>
    <row r="207" spans="2:4" ht="15.75" customHeight="1">
      <c r="B207" s="309"/>
      <c r="C207" s="309"/>
      <c r="D207" s="309"/>
    </row>
    <row r="208" spans="2:4" ht="15.75" customHeight="1">
      <c r="B208" s="309"/>
      <c r="C208" s="309"/>
      <c r="D208" s="309"/>
    </row>
    <row r="209" spans="2:4" ht="15.75" customHeight="1">
      <c r="B209" s="309"/>
      <c r="C209" s="309"/>
      <c r="D209" s="309"/>
    </row>
    <row r="210" spans="2:4" ht="15.75" customHeight="1">
      <c r="B210" s="309"/>
      <c r="C210" s="309"/>
      <c r="D210" s="309"/>
    </row>
    <row r="211" spans="2:4" ht="15.75" customHeight="1">
      <c r="B211" s="309"/>
      <c r="C211" s="309"/>
      <c r="D211" s="309"/>
    </row>
    <row r="212" spans="2:4" ht="15.75" customHeight="1">
      <c r="B212" s="309"/>
      <c r="C212" s="309"/>
      <c r="D212" s="309"/>
    </row>
    <row r="213" spans="2:4" ht="15.75" customHeight="1">
      <c r="B213" s="309"/>
      <c r="C213" s="309"/>
      <c r="D213" s="309"/>
    </row>
    <row r="214" spans="2:4" ht="15.75" customHeight="1">
      <c r="B214" s="309"/>
      <c r="C214" s="309"/>
      <c r="D214" s="309"/>
    </row>
    <row r="215" spans="2:4" ht="15.75" customHeight="1">
      <c r="B215" s="309"/>
      <c r="C215" s="309"/>
      <c r="D215" s="309"/>
    </row>
    <row r="216" spans="2:4" ht="15.75" customHeight="1">
      <c r="B216" s="309"/>
      <c r="C216" s="309"/>
      <c r="D216" s="309"/>
    </row>
    <row r="217" spans="2:4" ht="15.75" customHeight="1">
      <c r="B217" s="309"/>
      <c r="C217" s="309"/>
      <c r="D217" s="309"/>
    </row>
    <row r="218" spans="2:4" ht="15.75" customHeight="1">
      <c r="B218" s="309"/>
      <c r="C218" s="309"/>
      <c r="D218" s="309"/>
    </row>
    <row r="219" spans="2:4" ht="15.75" customHeight="1">
      <c r="B219" s="309"/>
      <c r="C219" s="309"/>
      <c r="D219" s="309"/>
    </row>
    <row r="220" spans="2:4" ht="15.75" customHeight="1">
      <c r="B220" s="309"/>
      <c r="C220" s="309"/>
      <c r="D220" s="309"/>
    </row>
    <row r="221" spans="2:4" ht="15.75" customHeight="1">
      <c r="B221" s="309"/>
      <c r="C221" s="309"/>
      <c r="D221" s="309"/>
    </row>
    <row r="222" spans="2:4" ht="15.75" customHeight="1">
      <c r="B222" s="309"/>
      <c r="C222" s="309"/>
      <c r="D222" s="309"/>
    </row>
    <row r="223" spans="2:4" ht="15.75" customHeight="1">
      <c r="B223" s="309"/>
      <c r="C223" s="309"/>
      <c r="D223" s="309"/>
    </row>
    <row r="224" spans="2:4" ht="15.75" customHeight="1">
      <c r="B224" s="309"/>
      <c r="C224" s="309"/>
      <c r="D224" s="309"/>
    </row>
    <row r="225" spans="2:4" ht="15.75" customHeight="1">
      <c r="B225" s="309"/>
      <c r="C225" s="309"/>
      <c r="D225" s="309"/>
    </row>
    <row r="226" spans="2:4" ht="15.75" customHeight="1">
      <c r="B226" s="309"/>
      <c r="C226" s="309"/>
      <c r="D226" s="309"/>
    </row>
    <row r="227" spans="2:4" ht="15.75" customHeight="1">
      <c r="B227" s="309"/>
      <c r="C227" s="309"/>
      <c r="D227" s="309"/>
    </row>
    <row r="228" spans="2:4" ht="15.75" customHeight="1">
      <c r="B228" s="309"/>
      <c r="C228" s="309"/>
      <c r="D228" s="309"/>
    </row>
    <row r="229" spans="2:4" ht="15.75" customHeight="1">
      <c r="B229" s="309"/>
      <c r="C229" s="309"/>
      <c r="D229" s="309"/>
    </row>
    <row r="230" spans="2:4" ht="15.75" customHeight="1">
      <c r="B230" s="309"/>
      <c r="C230" s="309"/>
      <c r="D230" s="309"/>
    </row>
    <row r="231" spans="2:4" ht="15.75" customHeight="1">
      <c r="B231" s="309"/>
      <c r="C231" s="309"/>
      <c r="D231" s="309"/>
    </row>
    <row r="232" spans="2:4" ht="15.75" customHeight="1">
      <c r="B232" s="309"/>
      <c r="C232" s="309"/>
      <c r="D232" s="309"/>
    </row>
    <row r="233" spans="2:4" ht="15.75" customHeight="1">
      <c r="B233" s="309"/>
      <c r="C233" s="309"/>
      <c r="D233" s="309"/>
    </row>
    <row r="234" spans="2:4" ht="15.75" customHeight="1">
      <c r="B234" s="309"/>
      <c r="C234" s="309"/>
      <c r="D234" s="309"/>
    </row>
    <row r="235" spans="2:4" ht="15.75" customHeight="1">
      <c r="B235" s="309"/>
      <c r="C235" s="309"/>
      <c r="D235" s="309"/>
    </row>
    <row r="236" spans="2:4" ht="15.75" customHeight="1">
      <c r="B236" s="309"/>
      <c r="C236" s="309"/>
      <c r="D236" s="309"/>
    </row>
    <row r="237" spans="2:4" ht="15.75" customHeight="1">
      <c r="B237" s="309"/>
      <c r="C237" s="309"/>
      <c r="D237" s="309"/>
    </row>
    <row r="238" spans="2:4" ht="15.75" customHeight="1">
      <c r="B238" s="309"/>
      <c r="C238" s="309"/>
      <c r="D238" s="309"/>
    </row>
    <row r="239" spans="2:4" ht="15.75" customHeight="1">
      <c r="B239" s="309"/>
      <c r="C239" s="309"/>
      <c r="D239" s="309"/>
    </row>
    <row r="240" spans="2:4" ht="15.75" customHeight="1">
      <c r="B240" s="309"/>
      <c r="C240" s="309"/>
      <c r="D240" s="309"/>
    </row>
    <row r="241" spans="2:4" ht="15.75" customHeight="1">
      <c r="B241" s="309"/>
      <c r="C241" s="309"/>
      <c r="D241" s="309"/>
    </row>
    <row r="242" spans="2:4" ht="15.75" customHeight="1">
      <c r="B242" s="309"/>
      <c r="C242" s="309"/>
      <c r="D242" s="309"/>
    </row>
    <row r="243" spans="2:4" ht="15.75" customHeight="1">
      <c r="B243" s="309"/>
      <c r="C243" s="309"/>
      <c r="D243" s="309"/>
    </row>
    <row r="244" spans="2:4" ht="15.75" customHeight="1">
      <c r="B244" s="309"/>
      <c r="C244" s="309"/>
      <c r="D244" s="309"/>
    </row>
    <row r="245" spans="2:4" ht="15.75" customHeight="1">
      <c r="B245" s="309"/>
      <c r="C245" s="309"/>
      <c r="D245" s="309"/>
    </row>
    <row r="246" spans="2:4" ht="15.75" customHeight="1">
      <c r="B246" s="309"/>
      <c r="C246" s="309"/>
      <c r="D246" s="309"/>
    </row>
    <row r="247" spans="2:4" ht="15.75" customHeight="1">
      <c r="B247" s="309"/>
      <c r="C247" s="309"/>
      <c r="D247" s="309"/>
    </row>
    <row r="248" spans="2:4" ht="15.75" customHeight="1">
      <c r="B248" s="309"/>
      <c r="C248" s="309"/>
      <c r="D248" s="309"/>
    </row>
    <row r="249" spans="2:4" ht="15.75" customHeight="1">
      <c r="B249" s="309"/>
      <c r="C249" s="309"/>
      <c r="D249" s="309"/>
    </row>
    <row r="250" spans="2:4" ht="15.75" customHeight="1">
      <c r="B250" s="309"/>
      <c r="C250" s="309"/>
      <c r="D250" s="309"/>
    </row>
    <row r="251" spans="2:4" ht="15.75" customHeight="1">
      <c r="B251" s="309"/>
      <c r="C251" s="309"/>
      <c r="D251" s="309"/>
    </row>
    <row r="252" spans="2:4" ht="15.75" customHeight="1">
      <c r="B252" s="309"/>
      <c r="C252" s="309"/>
      <c r="D252" s="309"/>
    </row>
    <row r="253" spans="2:4" ht="15.75" customHeight="1">
      <c r="B253" s="309"/>
      <c r="C253" s="309"/>
      <c r="D253" s="309"/>
    </row>
    <row r="254" spans="2:4" ht="15.75" customHeight="1">
      <c r="B254" s="309"/>
      <c r="C254" s="309"/>
      <c r="D254" s="309"/>
    </row>
    <row r="255" spans="2:4" ht="15.75" customHeight="1">
      <c r="B255" s="309"/>
      <c r="C255" s="309"/>
      <c r="D255" s="309"/>
    </row>
    <row r="256" spans="2:4" ht="15.75" customHeight="1">
      <c r="B256" s="309"/>
      <c r="C256" s="309"/>
      <c r="D256" s="309"/>
    </row>
    <row r="257" spans="2:4" ht="15.75" customHeight="1">
      <c r="B257" s="309"/>
      <c r="C257" s="309"/>
      <c r="D257" s="309"/>
    </row>
    <row r="258" spans="2:4" ht="15.75" customHeight="1">
      <c r="B258" s="309"/>
      <c r="C258" s="309"/>
      <c r="D258" s="309"/>
    </row>
    <row r="259" spans="2:4" ht="15.75" customHeight="1">
      <c r="B259" s="309"/>
      <c r="C259" s="309"/>
      <c r="D259" s="309"/>
    </row>
    <row r="260" spans="2:4" ht="15.75" customHeight="1">
      <c r="B260" s="309"/>
      <c r="C260" s="309"/>
      <c r="D260" s="309"/>
    </row>
    <row r="261" spans="2:4" ht="15.75" customHeight="1">
      <c r="B261" s="309"/>
      <c r="C261" s="309"/>
      <c r="D261" s="309"/>
    </row>
    <row r="262" spans="2:4" ht="15.75" customHeight="1">
      <c r="B262" s="309"/>
      <c r="C262" s="309"/>
      <c r="D262" s="309"/>
    </row>
    <row r="263" spans="2:4" ht="15.75" customHeight="1">
      <c r="B263" s="309"/>
      <c r="C263" s="309"/>
      <c r="D263" s="309"/>
    </row>
    <row r="264" spans="2:4" ht="15.75" customHeight="1">
      <c r="B264" s="309"/>
      <c r="C264" s="309"/>
      <c r="D264" s="309"/>
    </row>
    <row r="265" spans="2:4" ht="15.75" customHeight="1">
      <c r="B265" s="309"/>
      <c r="C265" s="309"/>
      <c r="D265" s="309"/>
    </row>
    <row r="266" spans="2:4" ht="15.75" customHeight="1">
      <c r="B266" s="309"/>
      <c r="C266" s="309"/>
      <c r="D266" s="309"/>
    </row>
    <row r="267" spans="2:4" ht="15.75" customHeight="1">
      <c r="B267" s="309"/>
      <c r="C267" s="309"/>
      <c r="D267" s="309"/>
    </row>
    <row r="268" spans="2:4" ht="15.75" customHeight="1">
      <c r="B268" s="309"/>
      <c r="C268" s="309"/>
      <c r="D268" s="309"/>
    </row>
    <row r="269" spans="2:4" ht="15.75" customHeight="1">
      <c r="B269" s="309"/>
      <c r="C269" s="309"/>
      <c r="D269" s="309"/>
    </row>
    <row r="270" spans="2:4" ht="15.75" customHeight="1">
      <c r="B270" s="309"/>
      <c r="C270" s="309"/>
      <c r="D270" s="309"/>
    </row>
    <row r="271" spans="2:4" ht="15.75" customHeight="1">
      <c r="B271" s="309"/>
      <c r="C271" s="309"/>
      <c r="D271" s="309"/>
    </row>
    <row r="272" spans="2:4" ht="15.75" customHeight="1">
      <c r="B272" s="309"/>
      <c r="C272" s="309"/>
      <c r="D272" s="309"/>
    </row>
    <row r="273" spans="2:4" ht="15.75" customHeight="1">
      <c r="B273" s="309"/>
      <c r="C273" s="309"/>
      <c r="D273" s="309"/>
    </row>
    <row r="274" spans="2:4" ht="15.75" customHeight="1">
      <c r="B274" s="309"/>
      <c r="C274" s="309"/>
      <c r="D274" s="309"/>
    </row>
    <row r="275" spans="2:4" ht="15.75" customHeight="1">
      <c r="B275" s="309"/>
      <c r="C275" s="309"/>
      <c r="D275" s="309"/>
    </row>
    <row r="276" spans="2:4" ht="15.75" customHeight="1">
      <c r="B276" s="309"/>
      <c r="C276" s="309"/>
      <c r="D276" s="309"/>
    </row>
    <row r="277" spans="2:4" ht="15.75" customHeight="1">
      <c r="B277" s="309"/>
      <c r="C277" s="309"/>
      <c r="D277" s="309"/>
    </row>
    <row r="278" spans="2:4" ht="15.75" customHeight="1">
      <c r="B278" s="309"/>
      <c r="C278" s="309"/>
      <c r="D278" s="309"/>
    </row>
    <row r="279" spans="2:4" ht="15.75" customHeight="1">
      <c r="B279" s="309"/>
      <c r="C279" s="309"/>
      <c r="D279" s="309"/>
    </row>
    <row r="280" spans="2:4" ht="15.75" customHeight="1">
      <c r="B280" s="309"/>
      <c r="C280" s="309"/>
      <c r="D280" s="309"/>
    </row>
    <row r="281" spans="2:4" ht="15.75" customHeight="1">
      <c r="B281" s="309"/>
      <c r="C281" s="309"/>
      <c r="D281" s="309"/>
    </row>
    <row r="282" spans="2:4" ht="15.75" customHeight="1">
      <c r="B282" s="309"/>
      <c r="C282" s="309"/>
      <c r="D282" s="309"/>
    </row>
    <row r="283" spans="2:4" ht="15.75" customHeight="1">
      <c r="B283" s="309"/>
      <c r="C283" s="309"/>
      <c r="D283" s="309"/>
    </row>
    <row r="284" spans="2:4" ht="15.75" customHeight="1">
      <c r="B284" s="309"/>
      <c r="C284" s="309"/>
      <c r="D284" s="309"/>
    </row>
    <row r="285" spans="2:4" ht="15.75" customHeight="1">
      <c r="B285" s="309"/>
      <c r="C285" s="309"/>
      <c r="D285" s="309"/>
    </row>
    <row r="286" spans="2:4" ht="15.75" customHeight="1">
      <c r="B286" s="309"/>
      <c r="C286" s="309"/>
      <c r="D286" s="309"/>
    </row>
    <row r="287" spans="2:4" ht="15.75" customHeight="1">
      <c r="B287" s="309"/>
      <c r="C287" s="309"/>
      <c r="D287" s="309"/>
    </row>
    <row r="288" spans="2:4" ht="15.75" customHeight="1">
      <c r="B288" s="309"/>
      <c r="C288" s="309"/>
      <c r="D288" s="309"/>
    </row>
    <row r="289" spans="2:4" ht="15.75" customHeight="1">
      <c r="B289" s="309"/>
      <c r="C289" s="309"/>
      <c r="D289" s="309"/>
    </row>
    <row r="290" spans="2:4" ht="15.75" customHeight="1">
      <c r="B290" s="309"/>
      <c r="C290" s="309"/>
      <c r="D290" s="309"/>
    </row>
    <row r="291" spans="2:4" ht="15.75" customHeight="1">
      <c r="B291" s="309"/>
      <c r="C291" s="309"/>
      <c r="D291" s="309"/>
    </row>
    <row r="292" spans="2:4" ht="15.75" customHeight="1">
      <c r="B292" s="309"/>
      <c r="C292" s="309"/>
      <c r="D292" s="309"/>
    </row>
    <row r="293" spans="2:4" ht="15.75" customHeight="1">
      <c r="B293" s="309"/>
      <c r="C293" s="309"/>
      <c r="D293" s="309"/>
    </row>
    <row r="294" spans="2:4" ht="15.75" customHeight="1">
      <c r="B294" s="309"/>
      <c r="C294" s="309"/>
      <c r="D294" s="309"/>
    </row>
    <row r="295" spans="2:4" ht="15.75" customHeight="1">
      <c r="B295" s="309"/>
      <c r="C295" s="309"/>
      <c r="D295" s="309"/>
    </row>
    <row r="296" spans="2:4" ht="15.75" customHeight="1">
      <c r="B296" s="309"/>
      <c r="C296" s="309"/>
      <c r="D296" s="309"/>
    </row>
    <row r="297" spans="2:4" ht="15.75" customHeight="1">
      <c r="B297" s="309"/>
      <c r="C297" s="309"/>
      <c r="D297" s="309"/>
    </row>
    <row r="298" spans="2:4" ht="15.75" customHeight="1">
      <c r="B298" s="309"/>
      <c r="C298" s="309"/>
      <c r="D298" s="309"/>
    </row>
    <row r="299" spans="2:4" ht="15.75" customHeight="1">
      <c r="B299" s="309"/>
      <c r="C299" s="309"/>
      <c r="D299" s="309"/>
    </row>
    <row r="300" spans="2:4" ht="15.75" customHeight="1">
      <c r="B300" s="309"/>
      <c r="C300" s="309"/>
      <c r="D300" s="309"/>
    </row>
    <row r="301" spans="2:4" ht="15.75" customHeight="1">
      <c r="B301" s="309"/>
      <c r="C301" s="309"/>
      <c r="D301" s="309"/>
    </row>
    <row r="302" spans="2:4" ht="15.75" customHeight="1">
      <c r="B302" s="309"/>
      <c r="C302" s="309"/>
      <c r="D302" s="309"/>
    </row>
    <row r="303" spans="2:4" ht="15.75" customHeight="1">
      <c r="B303" s="309"/>
      <c r="C303" s="309"/>
      <c r="D303" s="309"/>
    </row>
    <row r="304" spans="2:4" ht="15.75" customHeight="1">
      <c r="B304" s="309"/>
      <c r="C304" s="309"/>
      <c r="D304" s="309"/>
    </row>
    <row r="305" spans="2:4" ht="15.75" customHeight="1">
      <c r="B305" s="309"/>
      <c r="C305" s="309"/>
      <c r="D305" s="309"/>
    </row>
    <row r="306" spans="2:4" ht="15.75" customHeight="1">
      <c r="B306" s="309"/>
      <c r="C306" s="309"/>
      <c r="D306" s="309"/>
    </row>
    <row r="307" spans="2:4" ht="15.75" customHeight="1">
      <c r="B307" s="309"/>
      <c r="C307" s="309"/>
      <c r="D307" s="309"/>
    </row>
    <row r="308" spans="2:4" ht="15.75" customHeight="1">
      <c r="B308" s="309"/>
      <c r="C308" s="309"/>
      <c r="D308" s="309"/>
    </row>
    <row r="309" spans="2:4" ht="15.75" customHeight="1">
      <c r="B309" s="309"/>
      <c r="C309" s="309"/>
      <c r="D309" s="309"/>
    </row>
    <row r="310" spans="2:4" ht="15.75" customHeight="1">
      <c r="B310" s="309"/>
      <c r="C310" s="309"/>
      <c r="D310" s="309"/>
    </row>
    <row r="311" spans="2:4" ht="15.75" customHeight="1">
      <c r="B311" s="309"/>
      <c r="C311" s="309"/>
      <c r="D311" s="309"/>
    </row>
    <row r="312" spans="2:4" ht="15.75" customHeight="1">
      <c r="B312" s="309"/>
      <c r="C312" s="309"/>
      <c r="D312" s="309"/>
    </row>
    <row r="313" spans="2:4" ht="15.75" customHeight="1">
      <c r="B313" s="309"/>
      <c r="C313" s="309"/>
      <c r="D313" s="309"/>
    </row>
    <row r="314" spans="2:4" ht="15.75" customHeight="1">
      <c r="B314" s="309"/>
      <c r="C314" s="309"/>
      <c r="D314" s="309"/>
    </row>
    <row r="315" spans="2:4" ht="15.75" customHeight="1">
      <c r="B315" s="309"/>
      <c r="C315" s="309"/>
      <c r="D315" s="309"/>
    </row>
    <row r="316" spans="2:4" ht="15.75" customHeight="1">
      <c r="B316" s="309"/>
      <c r="C316" s="309"/>
      <c r="D316" s="309"/>
    </row>
    <row r="317" spans="2:4" ht="15.75" customHeight="1">
      <c r="B317" s="309"/>
      <c r="C317" s="309"/>
      <c r="D317" s="309"/>
    </row>
    <row r="318" spans="2:4" ht="15.75" customHeight="1">
      <c r="B318" s="309"/>
      <c r="C318" s="309"/>
      <c r="D318" s="309"/>
    </row>
    <row r="319" spans="2:4" ht="15.75" customHeight="1">
      <c r="B319" s="309"/>
      <c r="C319" s="309"/>
      <c r="D319" s="309"/>
    </row>
    <row r="320" spans="2:4" ht="15.75" customHeight="1">
      <c r="B320" s="309"/>
      <c r="C320" s="309"/>
      <c r="D320" s="309"/>
    </row>
    <row r="321" spans="2:4" ht="15.75" customHeight="1">
      <c r="B321" s="309"/>
      <c r="C321" s="309"/>
      <c r="D321" s="309"/>
    </row>
    <row r="322" spans="2:4" ht="15.75" customHeight="1">
      <c r="B322" s="309"/>
      <c r="C322" s="309"/>
      <c r="D322" s="309"/>
    </row>
    <row r="323" spans="2:4" ht="15.75" customHeight="1">
      <c r="B323" s="309"/>
      <c r="C323" s="309"/>
      <c r="D323" s="309"/>
    </row>
    <row r="324" spans="2:4" ht="15.75" customHeight="1">
      <c r="B324" s="309"/>
      <c r="C324" s="309"/>
      <c r="D324" s="309"/>
    </row>
    <row r="325" spans="2:4" ht="15.75" customHeight="1">
      <c r="B325" s="309"/>
      <c r="C325" s="309"/>
      <c r="D325" s="309"/>
    </row>
    <row r="326" spans="2:4" ht="15.75" customHeight="1">
      <c r="B326" s="309"/>
      <c r="C326" s="309"/>
      <c r="D326" s="309"/>
    </row>
    <row r="327" spans="2:4" ht="15.75" customHeight="1">
      <c r="B327" s="309"/>
      <c r="C327" s="309"/>
      <c r="D327" s="309"/>
    </row>
    <row r="328" spans="2:4" ht="15.75" customHeight="1">
      <c r="B328" s="309"/>
      <c r="C328" s="309"/>
      <c r="D328" s="309"/>
    </row>
    <row r="329" spans="2:4" ht="15.75" customHeight="1">
      <c r="B329" s="309"/>
      <c r="C329" s="309"/>
      <c r="D329" s="309"/>
    </row>
    <row r="330" spans="2:4" ht="15.75" customHeight="1">
      <c r="B330" s="309"/>
      <c r="C330" s="309"/>
      <c r="D330" s="309"/>
    </row>
    <row r="331" spans="2:4" ht="15.75" customHeight="1">
      <c r="B331" s="309"/>
      <c r="C331" s="309"/>
      <c r="D331" s="309"/>
    </row>
    <row r="332" spans="2:4" ht="15.75" customHeight="1">
      <c r="B332" s="309"/>
      <c r="C332" s="309"/>
      <c r="D332" s="309"/>
    </row>
    <row r="333" spans="2:4" ht="15.75" customHeight="1">
      <c r="B333" s="309"/>
      <c r="C333" s="309"/>
      <c r="D333" s="309"/>
    </row>
    <row r="334" spans="2:4" ht="15.75" customHeight="1">
      <c r="B334" s="309"/>
      <c r="C334" s="309"/>
      <c r="D334" s="309"/>
    </row>
    <row r="335" spans="2:4" ht="15.75" customHeight="1">
      <c r="B335" s="309"/>
      <c r="C335" s="309"/>
      <c r="D335" s="309"/>
    </row>
    <row r="336" spans="2:4" ht="15.75" customHeight="1">
      <c r="B336" s="309"/>
      <c r="C336" s="309"/>
      <c r="D336" s="309"/>
    </row>
    <row r="337" spans="2:4" ht="15.75" customHeight="1">
      <c r="B337" s="309"/>
      <c r="C337" s="309"/>
      <c r="D337" s="309"/>
    </row>
    <row r="338" spans="2:4" ht="15.75" customHeight="1">
      <c r="B338" s="309"/>
      <c r="C338" s="309"/>
      <c r="D338" s="309"/>
    </row>
    <row r="339" spans="2:4" ht="15.75" customHeight="1">
      <c r="B339" s="309"/>
      <c r="C339" s="309"/>
      <c r="D339" s="309"/>
    </row>
    <row r="340" spans="2:4" ht="15.75" customHeight="1">
      <c r="B340" s="309"/>
      <c r="C340" s="309"/>
      <c r="D340" s="309"/>
    </row>
    <row r="341" spans="2:4" ht="15.75" customHeight="1">
      <c r="B341" s="309"/>
      <c r="C341" s="309"/>
      <c r="D341" s="309"/>
    </row>
    <row r="342" spans="2:4" ht="15.75" customHeight="1">
      <c r="B342" s="309"/>
      <c r="C342" s="309"/>
      <c r="D342" s="309"/>
    </row>
    <row r="343" spans="2:4" ht="15.75" customHeight="1">
      <c r="B343" s="309"/>
      <c r="C343" s="309"/>
      <c r="D343" s="309"/>
    </row>
    <row r="344" spans="2:4" ht="15.75" customHeight="1">
      <c r="B344" s="309"/>
      <c r="C344" s="309"/>
      <c r="D344" s="309"/>
    </row>
    <row r="345" spans="2:4" ht="15.75" customHeight="1">
      <c r="B345" s="309"/>
      <c r="C345" s="309"/>
      <c r="D345" s="309"/>
    </row>
    <row r="346" spans="2:4" ht="15.75" customHeight="1">
      <c r="B346" s="309"/>
      <c r="C346" s="309"/>
      <c r="D346" s="309"/>
    </row>
    <row r="347" spans="2:4" ht="15.75" customHeight="1">
      <c r="B347" s="309"/>
      <c r="C347" s="309"/>
      <c r="D347" s="309"/>
    </row>
    <row r="348" spans="2:4" ht="15.75" customHeight="1">
      <c r="B348" s="309"/>
      <c r="C348" s="309"/>
      <c r="D348" s="309"/>
    </row>
    <row r="349" spans="2:4" ht="15.75" customHeight="1">
      <c r="B349" s="309"/>
      <c r="C349" s="309"/>
      <c r="D349" s="309"/>
    </row>
    <row r="350" spans="2:4" ht="15.75" customHeight="1">
      <c r="B350" s="309"/>
      <c r="C350" s="309"/>
      <c r="D350" s="309"/>
    </row>
    <row r="351" spans="2:4" ht="15.75" customHeight="1">
      <c r="B351" s="309"/>
      <c r="C351" s="309"/>
      <c r="D351" s="309"/>
    </row>
    <row r="352" spans="2:4" ht="15.75" customHeight="1">
      <c r="B352" s="309"/>
      <c r="C352" s="309"/>
      <c r="D352" s="309"/>
    </row>
    <row r="353" spans="2:4" ht="15.75" customHeight="1">
      <c r="B353" s="309"/>
      <c r="C353" s="309"/>
      <c r="D353" s="309"/>
    </row>
    <row r="354" spans="2:4" ht="15.75" customHeight="1">
      <c r="B354" s="309"/>
      <c r="C354" s="309"/>
      <c r="D354" s="309"/>
    </row>
    <row r="355" spans="2:4" ht="15.75" customHeight="1">
      <c r="B355" s="309"/>
      <c r="C355" s="309"/>
      <c r="D355" s="309"/>
    </row>
    <row r="356" spans="2:4" ht="15.75" customHeight="1">
      <c r="B356" s="309"/>
      <c r="C356" s="309"/>
      <c r="D356" s="309"/>
    </row>
    <row r="357" spans="2:4" ht="15.75" customHeight="1">
      <c r="B357" s="309"/>
      <c r="C357" s="309"/>
      <c r="D357" s="309"/>
    </row>
    <row r="358" spans="2:4" ht="15.75" customHeight="1">
      <c r="B358" s="309"/>
      <c r="C358" s="309"/>
      <c r="D358" s="309"/>
    </row>
    <row r="359" spans="2:4" ht="15.75" customHeight="1">
      <c r="B359" s="309"/>
      <c r="C359" s="309"/>
      <c r="D359" s="309"/>
    </row>
    <row r="360" spans="2:4" ht="15.75" customHeight="1">
      <c r="B360" s="309"/>
      <c r="C360" s="309"/>
      <c r="D360" s="309"/>
    </row>
    <row r="361" spans="2:4" ht="15.75" customHeight="1">
      <c r="B361" s="309"/>
      <c r="C361" s="309"/>
      <c r="D361" s="309"/>
    </row>
    <row r="362" spans="2:4" ht="15.75" customHeight="1">
      <c r="B362" s="309"/>
      <c r="C362" s="309"/>
      <c r="D362" s="309"/>
    </row>
    <row r="363" spans="2:4" ht="15.75" customHeight="1">
      <c r="B363" s="309"/>
      <c r="C363" s="309"/>
      <c r="D363" s="309"/>
    </row>
    <row r="364" spans="2:4" ht="15.75" customHeight="1">
      <c r="B364" s="309"/>
      <c r="C364" s="309"/>
      <c r="D364" s="309"/>
    </row>
    <row r="365" spans="2:4" ht="15.75" customHeight="1">
      <c r="B365" s="309"/>
      <c r="C365" s="309"/>
      <c r="D365" s="309"/>
    </row>
    <row r="366" spans="2:4" ht="15.75" customHeight="1">
      <c r="B366" s="309"/>
      <c r="C366" s="309"/>
      <c r="D366" s="309"/>
    </row>
    <row r="367" spans="2:4" ht="15.75" customHeight="1">
      <c r="B367" s="309"/>
      <c r="C367" s="309"/>
      <c r="D367" s="309"/>
    </row>
    <row r="368" spans="2:4" ht="15.75" customHeight="1">
      <c r="B368" s="309"/>
      <c r="C368" s="309"/>
      <c r="D368" s="309"/>
    </row>
    <row r="369" spans="2:4" ht="15.75" customHeight="1">
      <c r="B369" s="309"/>
      <c r="C369" s="309"/>
      <c r="D369" s="309"/>
    </row>
    <row r="370" spans="2:4" ht="15.75" customHeight="1">
      <c r="B370" s="309"/>
      <c r="C370" s="309"/>
      <c r="D370" s="309"/>
    </row>
    <row r="371" spans="2:4" ht="15.75" customHeight="1">
      <c r="B371" s="309"/>
      <c r="C371" s="309"/>
      <c r="D371" s="309"/>
    </row>
    <row r="372" spans="2:4" ht="15.75" customHeight="1">
      <c r="B372" s="309"/>
      <c r="C372" s="309"/>
      <c r="D372" s="309"/>
    </row>
    <row r="373" spans="2:4" ht="15.75" customHeight="1">
      <c r="B373" s="309"/>
      <c r="C373" s="309"/>
      <c r="D373" s="309"/>
    </row>
    <row r="374" spans="2:4" ht="15.75" customHeight="1">
      <c r="B374" s="309"/>
      <c r="C374" s="309"/>
      <c r="D374" s="309"/>
    </row>
    <row r="375" spans="2:4" ht="15.75" customHeight="1">
      <c r="B375" s="309"/>
      <c r="C375" s="309"/>
      <c r="D375" s="309"/>
    </row>
    <row r="376" spans="2:4" ht="15.75" customHeight="1">
      <c r="B376" s="309"/>
      <c r="C376" s="309"/>
      <c r="D376" s="309"/>
    </row>
    <row r="377" spans="2:4" ht="15.75" customHeight="1">
      <c r="B377" s="309"/>
      <c r="C377" s="309"/>
      <c r="D377" s="309"/>
    </row>
    <row r="378" spans="2:4" ht="15.75" customHeight="1">
      <c r="B378" s="309"/>
      <c r="C378" s="309"/>
      <c r="D378" s="309"/>
    </row>
    <row r="379" spans="2:4" ht="15.75" customHeight="1">
      <c r="B379" s="309"/>
      <c r="C379" s="309"/>
      <c r="D379" s="309"/>
    </row>
    <row r="380" spans="2:4" ht="15.75" customHeight="1">
      <c r="B380" s="309"/>
      <c r="C380" s="309"/>
      <c r="D380" s="309"/>
    </row>
    <row r="381" spans="2:4" ht="15.75" customHeight="1">
      <c r="B381" s="309"/>
      <c r="C381" s="309"/>
      <c r="D381" s="309"/>
    </row>
    <row r="382" spans="2:4" ht="15.75" customHeight="1">
      <c r="B382" s="309"/>
      <c r="C382" s="309"/>
      <c r="D382" s="309"/>
    </row>
    <row r="383" spans="2:4" ht="15.75" customHeight="1">
      <c r="B383" s="309"/>
      <c r="C383" s="309"/>
      <c r="D383" s="309"/>
    </row>
    <row r="384" spans="2:4" ht="15.75" customHeight="1">
      <c r="B384" s="309"/>
      <c r="C384" s="309"/>
      <c r="D384" s="309"/>
    </row>
    <row r="385" spans="2:4" ht="15.75" customHeight="1">
      <c r="B385" s="309"/>
      <c r="C385" s="309"/>
      <c r="D385" s="309"/>
    </row>
    <row r="386" spans="2:4" ht="15.75" customHeight="1">
      <c r="B386" s="309"/>
      <c r="C386" s="309"/>
      <c r="D386" s="309"/>
    </row>
    <row r="387" spans="2:4" ht="15.75" customHeight="1">
      <c r="B387" s="309"/>
      <c r="C387" s="309"/>
      <c r="D387" s="309"/>
    </row>
    <row r="388" spans="2:4" ht="15.75" customHeight="1">
      <c r="B388" s="309"/>
      <c r="C388" s="309"/>
      <c r="D388" s="309"/>
    </row>
    <row r="389" spans="2:4" ht="15.75" customHeight="1">
      <c r="B389" s="309"/>
      <c r="C389" s="309"/>
      <c r="D389" s="309"/>
    </row>
    <row r="390" spans="2:4" ht="15.75" customHeight="1">
      <c r="B390" s="309"/>
      <c r="C390" s="309"/>
      <c r="D390" s="309"/>
    </row>
    <row r="391" spans="2:4" ht="15.75" customHeight="1">
      <c r="B391" s="309"/>
      <c r="C391" s="309"/>
      <c r="D391" s="309"/>
    </row>
    <row r="392" spans="2:4" ht="15.75" customHeight="1">
      <c r="B392" s="309"/>
      <c r="C392" s="309"/>
      <c r="D392" s="309"/>
    </row>
    <row r="393" spans="2:4" ht="15.75" customHeight="1">
      <c r="B393" s="309"/>
      <c r="C393" s="309"/>
      <c r="D393" s="309"/>
    </row>
    <row r="394" spans="2:4" ht="15.75" customHeight="1">
      <c r="B394" s="309"/>
      <c r="C394" s="309"/>
      <c r="D394" s="309"/>
    </row>
    <row r="395" spans="2:4" ht="15.75" customHeight="1">
      <c r="B395" s="309"/>
      <c r="C395" s="309"/>
      <c r="D395" s="309"/>
    </row>
    <row r="396" spans="2:4" ht="15.75" customHeight="1">
      <c r="B396" s="309"/>
      <c r="C396" s="309"/>
      <c r="D396" s="309"/>
    </row>
    <row r="397" spans="2:4" ht="15.75" customHeight="1">
      <c r="B397" s="309"/>
      <c r="C397" s="309"/>
      <c r="D397" s="309"/>
    </row>
    <row r="398" spans="2:4" ht="15.75" customHeight="1">
      <c r="B398" s="309"/>
      <c r="C398" s="309"/>
      <c r="D398" s="309"/>
    </row>
    <row r="399" spans="2:4" ht="15.75" customHeight="1">
      <c r="B399" s="309"/>
      <c r="C399" s="309"/>
      <c r="D399" s="309"/>
    </row>
    <row r="400" spans="2:4" ht="15.75" customHeight="1">
      <c r="B400" s="309"/>
      <c r="C400" s="309"/>
      <c r="D400" s="309"/>
    </row>
    <row r="401" spans="2:4" ht="15.75" customHeight="1">
      <c r="B401" s="309"/>
      <c r="C401" s="309"/>
      <c r="D401" s="309"/>
    </row>
    <row r="402" spans="2:4" ht="15.75" customHeight="1">
      <c r="B402" s="309"/>
      <c r="C402" s="309"/>
      <c r="D402" s="309"/>
    </row>
    <row r="403" spans="2:4" ht="15.75" customHeight="1">
      <c r="B403" s="309"/>
      <c r="C403" s="309"/>
      <c r="D403" s="309"/>
    </row>
    <row r="404" spans="2:4" ht="15.75" customHeight="1">
      <c r="B404" s="309"/>
      <c r="C404" s="309"/>
      <c r="D404" s="309"/>
    </row>
    <row r="405" spans="2:4" ht="15.75" customHeight="1">
      <c r="B405" s="309"/>
      <c r="C405" s="309"/>
      <c r="D405" s="309"/>
    </row>
    <row r="406" spans="2:4" ht="15.75" customHeight="1">
      <c r="B406" s="309"/>
      <c r="C406" s="309"/>
      <c r="D406" s="309"/>
    </row>
    <row r="407" spans="2:4" ht="15.75" customHeight="1">
      <c r="B407" s="309"/>
      <c r="C407" s="309"/>
      <c r="D407" s="309"/>
    </row>
    <row r="408" spans="2:4" ht="15.75" customHeight="1">
      <c r="B408" s="309"/>
      <c r="C408" s="309"/>
      <c r="D408" s="309"/>
    </row>
    <row r="409" spans="2:4" ht="15.75" customHeight="1">
      <c r="B409" s="309"/>
      <c r="C409" s="309"/>
      <c r="D409" s="309"/>
    </row>
    <row r="410" spans="2:4" ht="15.75" customHeight="1">
      <c r="B410" s="309"/>
      <c r="C410" s="309"/>
      <c r="D410" s="309"/>
    </row>
    <row r="411" spans="2:4" ht="15.75" customHeight="1">
      <c r="B411" s="309"/>
      <c r="C411" s="309"/>
      <c r="D411" s="309"/>
    </row>
    <row r="412" spans="2:4" ht="15.75" customHeight="1">
      <c r="B412" s="309"/>
      <c r="C412" s="309"/>
      <c r="D412" s="309"/>
    </row>
    <row r="413" spans="2:4" ht="15.75" customHeight="1">
      <c r="B413" s="309"/>
      <c r="C413" s="309"/>
      <c r="D413" s="309"/>
    </row>
    <row r="414" spans="2:4" ht="15.75" customHeight="1">
      <c r="B414" s="309"/>
      <c r="C414" s="309"/>
      <c r="D414" s="309"/>
    </row>
    <row r="415" spans="2:4" ht="15.75" customHeight="1">
      <c r="B415" s="309"/>
      <c r="C415" s="309"/>
      <c r="D415" s="309"/>
    </row>
    <row r="416" spans="2:4" ht="15.75" customHeight="1">
      <c r="B416" s="309"/>
      <c r="C416" s="309"/>
      <c r="D416" s="309"/>
    </row>
    <row r="417" spans="2:4" ht="15.75" customHeight="1">
      <c r="B417" s="309"/>
      <c r="C417" s="309"/>
      <c r="D417" s="309"/>
    </row>
    <row r="418" spans="2:4" ht="15.75" customHeight="1">
      <c r="B418" s="309"/>
      <c r="C418" s="309"/>
      <c r="D418" s="309"/>
    </row>
    <row r="419" spans="2:4" ht="15.75" customHeight="1">
      <c r="B419" s="309"/>
      <c r="C419" s="309"/>
      <c r="D419" s="309"/>
    </row>
    <row r="420" spans="2:4" ht="15.75" customHeight="1">
      <c r="B420" s="309"/>
      <c r="C420" s="309"/>
      <c r="D420" s="309"/>
    </row>
    <row r="421" spans="2:4" ht="15.75" customHeight="1">
      <c r="B421" s="309"/>
      <c r="C421" s="309"/>
      <c r="D421" s="309"/>
    </row>
    <row r="422" spans="2:4" ht="15.75" customHeight="1">
      <c r="B422" s="309"/>
      <c r="C422" s="309"/>
      <c r="D422" s="309"/>
    </row>
    <row r="423" spans="2:4" ht="15.75" customHeight="1">
      <c r="B423" s="309"/>
      <c r="C423" s="309"/>
      <c r="D423" s="309"/>
    </row>
    <row r="424" spans="2:4" ht="15.75" customHeight="1">
      <c r="B424" s="309"/>
      <c r="C424" s="309"/>
      <c r="D424" s="309"/>
    </row>
    <row r="425" spans="2:4" ht="15.75" customHeight="1">
      <c r="B425" s="309"/>
      <c r="C425" s="309"/>
      <c r="D425" s="309"/>
    </row>
    <row r="426" spans="2:4" ht="15.75" customHeight="1">
      <c r="B426" s="309"/>
      <c r="C426" s="309"/>
      <c r="D426" s="309"/>
    </row>
    <row r="427" spans="2:4" ht="15.75" customHeight="1">
      <c r="B427" s="309"/>
      <c r="C427" s="309"/>
      <c r="D427" s="309"/>
    </row>
    <row r="428" spans="2:4" ht="15.75" customHeight="1">
      <c r="B428" s="309"/>
      <c r="C428" s="309"/>
      <c r="D428" s="309"/>
    </row>
    <row r="429" spans="2:4" ht="15.75" customHeight="1">
      <c r="B429" s="309"/>
      <c r="C429" s="309"/>
      <c r="D429" s="309"/>
    </row>
    <row r="430" spans="2:4" ht="15.75" customHeight="1">
      <c r="B430" s="309"/>
      <c r="C430" s="309"/>
      <c r="D430" s="309"/>
    </row>
    <row r="431" spans="2:4" ht="15.75" customHeight="1">
      <c r="B431" s="309"/>
      <c r="C431" s="309"/>
      <c r="D431" s="309"/>
    </row>
    <row r="432" spans="2:4" ht="15.75" customHeight="1">
      <c r="B432" s="309"/>
      <c r="C432" s="309"/>
      <c r="D432" s="309"/>
    </row>
    <row r="433" spans="2:4" ht="15.75" customHeight="1">
      <c r="B433" s="309"/>
      <c r="C433" s="309"/>
      <c r="D433" s="309"/>
    </row>
    <row r="434" spans="2:4" ht="15.75" customHeight="1">
      <c r="B434" s="309"/>
      <c r="C434" s="309"/>
      <c r="D434" s="309"/>
    </row>
    <row r="435" spans="2:4" ht="15.75" customHeight="1">
      <c r="B435" s="309"/>
      <c r="C435" s="309"/>
      <c r="D435" s="309"/>
    </row>
    <row r="436" spans="2:4" ht="15.75" customHeight="1">
      <c r="B436" s="309"/>
      <c r="C436" s="309"/>
      <c r="D436" s="309"/>
    </row>
    <row r="437" spans="2:4" ht="15.75" customHeight="1">
      <c r="B437" s="309"/>
      <c r="C437" s="309"/>
      <c r="D437" s="309"/>
    </row>
    <row r="438" spans="2:4" ht="15.75" customHeight="1">
      <c r="B438" s="309"/>
      <c r="C438" s="309"/>
      <c r="D438" s="309"/>
    </row>
    <row r="439" spans="2:4" ht="15.75" customHeight="1">
      <c r="B439" s="309"/>
      <c r="C439" s="309"/>
      <c r="D439" s="309"/>
    </row>
    <row r="440" spans="2:4" ht="15.75" customHeight="1">
      <c r="B440" s="309"/>
      <c r="C440" s="309"/>
      <c r="D440" s="309"/>
    </row>
    <row r="441" spans="2:4" ht="15.75" customHeight="1">
      <c r="B441" s="309"/>
      <c r="C441" s="309"/>
      <c r="D441" s="309"/>
    </row>
    <row r="442" spans="2:4" ht="15.75" customHeight="1">
      <c r="B442" s="309"/>
      <c r="C442" s="309"/>
      <c r="D442" s="309"/>
    </row>
    <row r="443" spans="2:4" ht="15.75" customHeight="1">
      <c r="B443" s="309"/>
      <c r="C443" s="309"/>
      <c r="D443" s="309"/>
    </row>
    <row r="444" spans="2:4" ht="15.75" customHeight="1">
      <c r="B444" s="309"/>
      <c r="C444" s="309"/>
      <c r="D444" s="309"/>
    </row>
    <row r="445" spans="2:4" ht="15.75" customHeight="1">
      <c r="B445" s="309"/>
      <c r="C445" s="309"/>
      <c r="D445" s="309"/>
    </row>
    <row r="446" spans="2:4" ht="15.75" customHeight="1">
      <c r="B446" s="309"/>
      <c r="C446" s="309"/>
      <c r="D446" s="309"/>
    </row>
    <row r="447" spans="2:4" ht="15.75" customHeight="1">
      <c r="B447" s="309"/>
      <c r="C447" s="309"/>
      <c r="D447" s="309"/>
    </row>
    <row r="448" spans="2:4" ht="15.75" customHeight="1">
      <c r="B448" s="309"/>
      <c r="C448" s="309"/>
      <c r="D448" s="309"/>
    </row>
    <row r="449" spans="2:4" ht="15.75" customHeight="1">
      <c r="B449" s="309"/>
      <c r="C449" s="309"/>
      <c r="D449" s="309"/>
    </row>
    <row r="450" spans="2:4" ht="15.75" customHeight="1">
      <c r="B450" s="309"/>
      <c r="C450" s="309"/>
      <c r="D450" s="309"/>
    </row>
    <row r="451" spans="2:4" ht="15.75" customHeight="1">
      <c r="B451" s="309"/>
      <c r="C451" s="309"/>
      <c r="D451" s="309"/>
    </row>
    <row r="452" spans="2:4" ht="15.75" customHeight="1">
      <c r="B452" s="309"/>
      <c r="C452" s="309"/>
      <c r="D452" s="309"/>
    </row>
    <row r="453" spans="2:4" ht="15.75" customHeight="1">
      <c r="B453" s="309"/>
      <c r="C453" s="309"/>
      <c r="D453" s="309"/>
    </row>
    <row r="454" spans="2:4" ht="15.75" customHeight="1">
      <c r="B454" s="309"/>
      <c r="C454" s="309"/>
      <c r="D454" s="309"/>
    </row>
    <row r="455" spans="2:4" ht="15.75" customHeight="1">
      <c r="B455" s="309"/>
      <c r="C455" s="309"/>
      <c r="D455" s="309"/>
    </row>
    <row r="456" spans="2:4" ht="15.75" customHeight="1">
      <c r="B456" s="309"/>
      <c r="C456" s="309"/>
      <c r="D456" s="309"/>
    </row>
    <row r="457" spans="2:4" ht="15.75" customHeight="1">
      <c r="B457" s="309"/>
      <c r="C457" s="309"/>
      <c r="D457" s="309"/>
    </row>
    <row r="458" spans="2:4" ht="15.75" customHeight="1">
      <c r="B458" s="309"/>
      <c r="C458" s="309"/>
      <c r="D458" s="309"/>
    </row>
    <row r="459" spans="2:4" ht="15.75" customHeight="1">
      <c r="B459" s="309"/>
      <c r="C459" s="309"/>
      <c r="D459" s="309"/>
    </row>
    <row r="460" spans="2:4" ht="15.75" customHeight="1">
      <c r="B460" s="309"/>
      <c r="C460" s="309"/>
      <c r="D460" s="309"/>
    </row>
    <row r="461" spans="2:4" ht="15.75" customHeight="1">
      <c r="B461" s="309"/>
      <c r="C461" s="309"/>
      <c r="D461" s="309"/>
    </row>
    <row r="462" spans="2:4" ht="15.75" customHeight="1">
      <c r="B462" s="309"/>
      <c r="C462" s="309"/>
      <c r="D462" s="309"/>
    </row>
    <row r="463" spans="2:4" ht="15.75" customHeight="1">
      <c r="B463" s="309"/>
      <c r="C463" s="309"/>
      <c r="D463" s="309"/>
    </row>
    <row r="464" spans="2:4" ht="15.75" customHeight="1">
      <c r="B464" s="309"/>
      <c r="C464" s="309"/>
      <c r="D464" s="309"/>
    </row>
    <row r="465" spans="2:4" ht="15.75" customHeight="1">
      <c r="B465" s="309"/>
      <c r="C465" s="309"/>
      <c r="D465" s="309"/>
    </row>
    <row r="466" spans="2:4" ht="15.75" customHeight="1">
      <c r="B466" s="309"/>
      <c r="C466" s="309"/>
      <c r="D466" s="309"/>
    </row>
    <row r="467" spans="2:4" ht="15.75" customHeight="1">
      <c r="B467" s="309"/>
      <c r="C467" s="309"/>
      <c r="D467" s="309"/>
    </row>
    <row r="468" spans="2:4" ht="15.75" customHeight="1">
      <c r="B468" s="309"/>
      <c r="C468" s="309"/>
      <c r="D468" s="309"/>
    </row>
    <row r="469" spans="2:4" ht="15.75" customHeight="1">
      <c r="B469" s="309"/>
      <c r="C469" s="309"/>
      <c r="D469" s="309"/>
    </row>
    <row r="470" spans="2:4" ht="15.75" customHeight="1">
      <c r="B470" s="309"/>
      <c r="C470" s="309"/>
      <c r="D470" s="309"/>
    </row>
    <row r="471" spans="2:4" ht="15.75" customHeight="1">
      <c r="B471" s="309"/>
      <c r="C471" s="309"/>
      <c r="D471" s="309"/>
    </row>
    <row r="472" spans="2:4" ht="15.75" customHeight="1">
      <c r="B472" s="309"/>
      <c r="C472" s="309"/>
      <c r="D472" s="309"/>
    </row>
    <row r="473" spans="2:4" ht="15.75" customHeight="1">
      <c r="B473" s="309"/>
      <c r="C473" s="309"/>
      <c r="D473" s="309"/>
    </row>
    <row r="474" spans="2:4" ht="15.75" customHeight="1">
      <c r="B474" s="309"/>
      <c r="C474" s="309"/>
      <c r="D474" s="309"/>
    </row>
    <row r="475" spans="2:4" ht="15.75" customHeight="1">
      <c r="B475" s="309"/>
      <c r="C475" s="309"/>
      <c r="D475" s="309"/>
    </row>
    <row r="476" spans="2:4" ht="15.75" customHeight="1">
      <c r="B476" s="309"/>
      <c r="C476" s="309"/>
      <c r="D476" s="309"/>
    </row>
    <row r="477" spans="2:4" ht="15.75" customHeight="1">
      <c r="B477" s="309"/>
      <c r="C477" s="309"/>
      <c r="D477" s="309"/>
    </row>
    <row r="478" spans="2:4" ht="15.75" customHeight="1">
      <c r="B478" s="309"/>
      <c r="C478" s="309"/>
      <c r="D478" s="309"/>
    </row>
    <row r="479" spans="2:4" ht="15.75" customHeight="1">
      <c r="B479" s="309"/>
      <c r="C479" s="309"/>
      <c r="D479" s="309"/>
    </row>
    <row r="480" spans="2:4" ht="15.75" customHeight="1">
      <c r="B480" s="309"/>
      <c r="C480" s="309"/>
      <c r="D480" s="309"/>
    </row>
    <row r="481" spans="2:4" ht="15.75" customHeight="1">
      <c r="B481" s="309"/>
      <c r="C481" s="309"/>
      <c r="D481" s="309"/>
    </row>
    <row r="482" spans="2:4" ht="15.75" customHeight="1">
      <c r="B482" s="309"/>
      <c r="C482" s="309"/>
      <c r="D482" s="309"/>
    </row>
    <row r="483" spans="2:4" ht="15.75" customHeight="1">
      <c r="B483" s="309"/>
      <c r="C483" s="309"/>
      <c r="D483" s="309"/>
    </row>
    <row r="484" spans="2:4" ht="15.75" customHeight="1">
      <c r="B484" s="309"/>
      <c r="C484" s="309"/>
      <c r="D484" s="309"/>
    </row>
    <row r="485" spans="2:4" ht="15.75" customHeight="1">
      <c r="B485" s="309"/>
      <c r="C485" s="309"/>
      <c r="D485" s="309"/>
    </row>
    <row r="486" spans="2:4" ht="15.75" customHeight="1">
      <c r="B486" s="309"/>
      <c r="C486" s="309"/>
      <c r="D486" s="309"/>
    </row>
    <row r="487" spans="2:4" ht="15.75" customHeight="1">
      <c r="B487" s="309"/>
      <c r="C487" s="309"/>
      <c r="D487" s="309"/>
    </row>
    <row r="488" spans="2:4" ht="15.75" customHeight="1">
      <c r="B488" s="309"/>
      <c r="C488" s="309"/>
      <c r="D488" s="309"/>
    </row>
    <row r="489" spans="2:4" ht="15.75" customHeight="1">
      <c r="B489" s="309"/>
      <c r="C489" s="309"/>
      <c r="D489" s="309"/>
    </row>
    <row r="490" spans="2:4" ht="15.75" customHeight="1">
      <c r="B490" s="309"/>
      <c r="C490" s="309"/>
      <c r="D490" s="309"/>
    </row>
    <row r="491" spans="2:4" ht="15.75" customHeight="1">
      <c r="B491" s="309"/>
      <c r="C491" s="309"/>
      <c r="D491" s="309"/>
    </row>
    <row r="492" spans="2:4" ht="15.75" customHeight="1">
      <c r="B492" s="309"/>
      <c r="C492" s="309"/>
      <c r="D492" s="309"/>
    </row>
    <row r="493" spans="2:4" ht="15.75" customHeight="1">
      <c r="B493" s="309"/>
      <c r="C493" s="309"/>
      <c r="D493" s="309"/>
    </row>
    <row r="494" spans="2:4" ht="15.75" customHeight="1">
      <c r="B494" s="309"/>
      <c r="C494" s="309"/>
      <c r="D494" s="309"/>
    </row>
    <row r="495" spans="2:4" ht="15.75" customHeight="1">
      <c r="B495" s="309"/>
      <c r="C495" s="309"/>
      <c r="D495" s="309"/>
    </row>
    <row r="496" spans="2:4" ht="15.75" customHeight="1">
      <c r="B496" s="309"/>
      <c r="C496" s="309"/>
      <c r="D496" s="309"/>
    </row>
    <row r="497" spans="2:4" ht="15.75" customHeight="1">
      <c r="B497" s="309"/>
      <c r="C497" s="309"/>
      <c r="D497" s="309"/>
    </row>
    <row r="498" spans="2:4" ht="15.75" customHeight="1">
      <c r="B498" s="309"/>
      <c r="C498" s="309"/>
      <c r="D498" s="309"/>
    </row>
    <row r="499" spans="2:4" ht="15.75" customHeight="1">
      <c r="B499" s="309"/>
      <c r="C499" s="309"/>
      <c r="D499" s="309"/>
    </row>
    <row r="500" spans="2:4" ht="15.75" customHeight="1">
      <c r="B500" s="309"/>
      <c r="C500" s="309"/>
      <c r="D500" s="309"/>
    </row>
    <row r="501" spans="2:4" ht="15.75" customHeight="1">
      <c r="B501" s="309"/>
      <c r="C501" s="309"/>
      <c r="D501" s="309"/>
    </row>
    <row r="502" spans="2:4" ht="15.75" customHeight="1">
      <c r="B502" s="309"/>
      <c r="C502" s="309"/>
      <c r="D502" s="309"/>
    </row>
    <row r="503" spans="2:4" ht="15.75" customHeight="1">
      <c r="B503" s="309"/>
      <c r="C503" s="309"/>
      <c r="D503" s="309"/>
    </row>
    <row r="504" spans="2:4" ht="15.75" customHeight="1">
      <c r="B504" s="309"/>
      <c r="C504" s="309"/>
      <c r="D504" s="309"/>
    </row>
    <row r="505" spans="2:4" ht="15.75" customHeight="1">
      <c r="B505" s="309"/>
      <c r="C505" s="309"/>
      <c r="D505" s="309"/>
    </row>
    <row r="506" spans="2:4" ht="15.75" customHeight="1">
      <c r="B506" s="309"/>
      <c r="C506" s="309"/>
      <c r="D506" s="309"/>
    </row>
    <row r="507" spans="2:4" ht="15.75" customHeight="1">
      <c r="B507" s="309"/>
      <c r="C507" s="309"/>
      <c r="D507" s="309"/>
    </row>
    <row r="508" spans="2:4" ht="15.75" customHeight="1">
      <c r="B508" s="309"/>
      <c r="C508" s="309"/>
      <c r="D508" s="309"/>
    </row>
    <row r="509" spans="2:4" ht="15.75" customHeight="1">
      <c r="B509" s="309"/>
      <c r="C509" s="309"/>
      <c r="D509" s="309"/>
    </row>
    <row r="510" spans="2:4" ht="15.75" customHeight="1">
      <c r="B510" s="309"/>
      <c r="C510" s="309"/>
      <c r="D510" s="309"/>
    </row>
    <row r="511" spans="2:4" ht="15.75" customHeight="1">
      <c r="B511" s="309"/>
      <c r="C511" s="309"/>
      <c r="D511" s="309"/>
    </row>
    <row r="512" spans="2:4" ht="15.75" customHeight="1">
      <c r="B512" s="309"/>
      <c r="C512" s="309"/>
      <c r="D512" s="309"/>
    </row>
    <row r="513" spans="2:4" ht="15.75" customHeight="1">
      <c r="B513" s="309"/>
      <c r="C513" s="309"/>
      <c r="D513" s="309"/>
    </row>
    <row r="514" spans="2:4" ht="15.75" customHeight="1">
      <c r="B514" s="309"/>
      <c r="C514" s="309"/>
      <c r="D514" s="309"/>
    </row>
    <row r="515" spans="2:4" ht="15.75" customHeight="1">
      <c r="B515" s="309"/>
      <c r="C515" s="309"/>
      <c r="D515" s="309"/>
    </row>
    <row r="516" spans="2:4" ht="15.75" customHeight="1">
      <c r="B516" s="309"/>
      <c r="C516" s="309"/>
      <c r="D516" s="309"/>
    </row>
    <row r="517" spans="2:4" ht="15.75" customHeight="1">
      <c r="B517" s="309"/>
      <c r="C517" s="309"/>
      <c r="D517" s="309"/>
    </row>
    <row r="518" spans="2:4" ht="15.75" customHeight="1">
      <c r="B518" s="309"/>
      <c r="C518" s="309"/>
      <c r="D518" s="309"/>
    </row>
    <row r="519" spans="2:4" ht="15.75" customHeight="1">
      <c r="B519" s="309"/>
      <c r="C519" s="309"/>
      <c r="D519" s="309"/>
    </row>
    <row r="520" spans="2:4" ht="15.75" customHeight="1">
      <c r="B520" s="309"/>
      <c r="C520" s="309"/>
      <c r="D520" s="309"/>
    </row>
    <row r="521" spans="2:4" ht="15.75" customHeight="1">
      <c r="B521" s="309"/>
      <c r="C521" s="309"/>
      <c r="D521" s="309"/>
    </row>
    <row r="522" spans="2:4" ht="15.75" customHeight="1">
      <c r="B522" s="309"/>
      <c r="C522" s="309"/>
      <c r="D522" s="309"/>
    </row>
    <row r="523" spans="2:4" ht="15.75" customHeight="1">
      <c r="B523" s="309"/>
      <c r="C523" s="309"/>
      <c r="D523" s="309"/>
    </row>
    <row r="524" spans="2:4" ht="15.75" customHeight="1">
      <c r="B524" s="309"/>
      <c r="C524" s="309"/>
      <c r="D524" s="309"/>
    </row>
    <row r="525" spans="2:4" ht="15.75" customHeight="1">
      <c r="B525" s="309"/>
      <c r="C525" s="309"/>
      <c r="D525" s="309"/>
    </row>
    <row r="526" spans="2:4" ht="15.75" customHeight="1">
      <c r="B526" s="309"/>
      <c r="C526" s="309"/>
      <c r="D526" s="309"/>
    </row>
    <row r="527" spans="2:4" ht="15.75" customHeight="1">
      <c r="B527" s="309"/>
      <c r="C527" s="309"/>
      <c r="D527" s="309"/>
    </row>
    <row r="528" spans="2:4" ht="15.75" customHeight="1">
      <c r="B528" s="309"/>
      <c r="C528" s="309"/>
      <c r="D528" s="309"/>
    </row>
    <row r="529" spans="2:4" ht="15.75" customHeight="1">
      <c r="B529" s="309"/>
      <c r="C529" s="309"/>
      <c r="D529" s="309"/>
    </row>
    <row r="530" spans="2:4" ht="15.75" customHeight="1">
      <c r="B530" s="309"/>
      <c r="C530" s="309"/>
      <c r="D530" s="309"/>
    </row>
    <row r="531" spans="2:4" ht="15.75" customHeight="1">
      <c r="B531" s="309"/>
      <c r="C531" s="309"/>
      <c r="D531" s="309"/>
    </row>
    <row r="532" spans="2:4" ht="15.75" customHeight="1">
      <c r="B532" s="309"/>
      <c r="C532" s="309"/>
      <c r="D532" s="309"/>
    </row>
    <row r="533" spans="2:4" ht="15.75" customHeight="1">
      <c r="B533" s="309"/>
      <c r="C533" s="309"/>
      <c r="D533" s="309"/>
    </row>
    <row r="534" spans="2:4" ht="15.75" customHeight="1">
      <c r="B534" s="309"/>
      <c r="C534" s="309"/>
      <c r="D534" s="309"/>
    </row>
    <row r="535" spans="2:4" ht="15.75" customHeight="1">
      <c r="B535" s="309"/>
      <c r="C535" s="309"/>
      <c r="D535" s="309"/>
    </row>
    <row r="536" spans="2:4" ht="15.75" customHeight="1">
      <c r="B536" s="309"/>
      <c r="C536" s="309"/>
      <c r="D536" s="309"/>
    </row>
    <row r="537" spans="2:4" ht="15.75" customHeight="1">
      <c r="B537" s="309"/>
      <c r="C537" s="309"/>
      <c r="D537" s="309"/>
    </row>
    <row r="538" spans="2:4" ht="15.75" customHeight="1">
      <c r="B538" s="309"/>
      <c r="C538" s="309"/>
      <c r="D538" s="309"/>
    </row>
    <row r="539" spans="2:4" ht="15.75" customHeight="1">
      <c r="B539" s="309"/>
      <c r="C539" s="309"/>
      <c r="D539" s="309"/>
    </row>
    <row r="540" spans="2:4" ht="15.75" customHeight="1">
      <c r="B540" s="309"/>
      <c r="C540" s="309"/>
      <c r="D540" s="309"/>
    </row>
    <row r="541" spans="2:4" ht="15.75" customHeight="1">
      <c r="B541" s="309"/>
      <c r="C541" s="309"/>
      <c r="D541" s="309"/>
    </row>
    <row r="542" spans="2:4" ht="15.75" customHeight="1">
      <c r="B542" s="309"/>
      <c r="C542" s="309"/>
      <c r="D542" s="309"/>
    </row>
    <row r="543" spans="2:4" ht="15.75" customHeight="1">
      <c r="B543" s="309"/>
      <c r="C543" s="309"/>
      <c r="D543" s="309"/>
    </row>
    <row r="544" spans="2:4" ht="15.75" customHeight="1">
      <c r="B544" s="309"/>
      <c r="C544" s="309"/>
      <c r="D544" s="309"/>
    </row>
    <row r="545" spans="2:4" ht="15.75" customHeight="1">
      <c r="B545" s="309"/>
      <c r="C545" s="309"/>
      <c r="D545" s="309"/>
    </row>
    <row r="546" spans="2:4" ht="15.75" customHeight="1">
      <c r="B546" s="309"/>
      <c r="C546" s="309"/>
      <c r="D546" s="309"/>
    </row>
    <row r="547" spans="2:4" ht="15.75" customHeight="1">
      <c r="B547" s="309"/>
      <c r="C547" s="309"/>
      <c r="D547" s="309"/>
    </row>
    <row r="548" spans="2:4" ht="15.75" customHeight="1">
      <c r="B548" s="309"/>
      <c r="C548" s="309"/>
      <c r="D548" s="309"/>
    </row>
    <row r="549" spans="2:4" ht="15.75" customHeight="1">
      <c r="B549" s="309"/>
      <c r="C549" s="309"/>
      <c r="D549" s="309"/>
    </row>
    <row r="550" spans="2:4" ht="15.75" customHeight="1">
      <c r="B550" s="309"/>
      <c r="C550" s="309"/>
      <c r="D550" s="309"/>
    </row>
    <row r="551" spans="2:4" ht="15.75" customHeight="1">
      <c r="B551" s="309"/>
      <c r="C551" s="309"/>
      <c r="D551" s="309"/>
    </row>
    <row r="552" spans="2:4" ht="15.75" customHeight="1">
      <c r="B552" s="309"/>
      <c r="C552" s="309"/>
      <c r="D552" s="309"/>
    </row>
    <row r="553" spans="2:4" ht="15.75" customHeight="1">
      <c r="B553" s="309"/>
      <c r="C553" s="309"/>
      <c r="D553" s="309"/>
    </row>
    <row r="554" spans="2:4" ht="15.75" customHeight="1">
      <c r="B554" s="309"/>
      <c r="C554" s="309"/>
      <c r="D554" s="309"/>
    </row>
    <row r="555" spans="2:4" ht="15.75" customHeight="1">
      <c r="B555" s="309"/>
      <c r="C555" s="309"/>
      <c r="D555" s="309"/>
    </row>
    <row r="556" spans="2:4" ht="15.75" customHeight="1">
      <c r="B556" s="309"/>
      <c r="C556" s="309"/>
      <c r="D556" s="309"/>
    </row>
    <row r="557" spans="2:4" ht="15.75" customHeight="1">
      <c r="B557" s="309"/>
      <c r="C557" s="309"/>
      <c r="D557" s="309"/>
    </row>
    <row r="558" spans="2:4" ht="15.75" customHeight="1">
      <c r="B558" s="309"/>
      <c r="C558" s="309"/>
      <c r="D558" s="309"/>
    </row>
    <row r="559" spans="2:4" ht="15.75" customHeight="1">
      <c r="B559" s="309"/>
      <c r="C559" s="309"/>
      <c r="D559" s="309"/>
    </row>
    <row r="560" spans="2:4" ht="15.75" customHeight="1">
      <c r="B560" s="309"/>
      <c r="C560" s="309"/>
      <c r="D560" s="309"/>
    </row>
    <row r="561" spans="2:4" ht="15.75" customHeight="1">
      <c r="B561" s="309"/>
      <c r="C561" s="309"/>
      <c r="D561" s="309"/>
    </row>
    <row r="562" spans="2:4" ht="15.75" customHeight="1">
      <c r="B562" s="309"/>
      <c r="C562" s="309"/>
      <c r="D562" s="309"/>
    </row>
    <row r="563" spans="2:4" ht="15.75" customHeight="1">
      <c r="B563" s="309"/>
      <c r="C563" s="309"/>
      <c r="D563" s="309"/>
    </row>
    <row r="564" spans="2:4" ht="15.75" customHeight="1">
      <c r="B564" s="309"/>
      <c r="C564" s="309"/>
      <c r="D564" s="309"/>
    </row>
    <row r="565" spans="2:4" ht="15.75" customHeight="1">
      <c r="B565" s="309"/>
      <c r="C565" s="309"/>
      <c r="D565" s="309"/>
    </row>
    <row r="566" spans="2:4" ht="15.75" customHeight="1">
      <c r="B566" s="309"/>
      <c r="C566" s="309"/>
      <c r="D566" s="309"/>
    </row>
    <row r="567" spans="2:4" ht="15.75" customHeight="1">
      <c r="B567" s="309"/>
      <c r="C567" s="309"/>
      <c r="D567" s="309"/>
    </row>
    <row r="568" spans="2:4" ht="15.75" customHeight="1">
      <c r="B568" s="309"/>
      <c r="C568" s="309"/>
      <c r="D568" s="309"/>
    </row>
    <row r="569" spans="2:4" ht="15.75" customHeight="1">
      <c r="B569" s="309"/>
      <c r="C569" s="309"/>
      <c r="D569" s="309"/>
    </row>
    <row r="570" spans="2:4" ht="15.75" customHeight="1">
      <c r="B570" s="309"/>
      <c r="C570" s="309"/>
      <c r="D570" s="309"/>
    </row>
    <row r="571" spans="2:4" ht="15.75" customHeight="1">
      <c r="B571" s="309"/>
      <c r="C571" s="309"/>
      <c r="D571" s="309"/>
    </row>
    <row r="572" spans="2:4" ht="15.75" customHeight="1">
      <c r="B572" s="309"/>
      <c r="C572" s="309"/>
      <c r="D572" s="309"/>
    </row>
    <row r="573" spans="2:4" ht="15.75" customHeight="1">
      <c r="B573" s="309"/>
      <c r="C573" s="309"/>
      <c r="D573" s="309"/>
    </row>
    <row r="574" spans="2:4" ht="15.75" customHeight="1">
      <c r="B574" s="309"/>
      <c r="C574" s="309"/>
      <c r="D574" s="309"/>
    </row>
    <row r="575" spans="2:4" ht="15.75" customHeight="1">
      <c r="B575" s="309"/>
      <c r="C575" s="309"/>
      <c r="D575" s="309"/>
    </row>
    <row r="576" spans="2:4" ht="15.75" customHeight="1">
      <c r="B576" s="309"/>
      <c r="C576" s="309"/>
      <c r="D576" s="309"/>
    </row>
    <row r="577" spans="2:4" ht="15.75" customHeight="1">
      <c r="B577" s="309"/>
      <c r="C577" s="309"/>
      <c r="D577" s="309"/>
    </row>
    <row r="578" spans="2:4" ht="15.75" customHeight="1">
      <c r="B578" s="309"/>
      <c r="C578" s="309"/>
      <c r="D578" s="309"/>
    </row>
    <row r="579" spans="2:4" ht="15.75" customHeight="1">
      <c r="B579" s="309"/>
      <c r="C579" s="309"/>
      <c r="D579" s="309"/>
    </row>
    <row r="580" spans="2:4" ht="15.75" customHeight="1">
      <c r="B580" s="309"/>
      <c r="C580" s="309"/>
      <c r="D580" s="309"/>
    </row>
    <row r="581" spans="2:4" ht="15.75" customHeight="1">
      <c r="B581" s="309"/>
      <c r="C581" s="309"/>
      <c r="D581" s="309"/>
    </row>
    <row r="582" spans="2:4" ht="15.75" customHeight="1">
      <c r="B582" s="309"/>
      <c r="C582" s="309"/>
      <c r="D582" s="309"/>
    </row>
    <row r="583" spans="2:4" ht="15.75" customHeight="1">
      <c r="B583" s="309"/>
      <c r="C583" s="309"/>
      <c r="D583" s="309"/>
    </row>
    <row r="584" spans="2:4" ht="15.75" customHeight="1">
      <c r="B584" s="309"/>
      <c r="C584" s="309"/>
      <c r="D584" s="309"/>
    </row>
    <row r="585" spans="2:4" ht="15.75" customHeight="1">
      <c r="B585" s="309"/>
      <c r="C585" s="309"/>
      <c r="D585" s="309"/>
    </row>
    <row r="586" spans="2:4" ht="15.75" customHeight="1">
      <c r="B586" s="309"/>
      <c r="C586" s="309"/>
      <c r="D586" s="309"/>
    </row>
    <row r="587" spans="2:4" ht="15.75" customHeight="1">
      <c r="B587" s="309"/>
      <c r="C587" s="309"/>
      <c r="D587" s="309"/>
    </row>
    <row r="588" spans="2:4" ht="15.75" customHeight="1">
      <c r="B588" s="309"/>
      <c r="C588" s="309"/>
      <c r="D588" s="309"/>
    </row>
    <row r="589" spans="2:4" ht="15.75" customHeight="1">
      <c r="B589" s="309"/>
      <c r="C589" s="309"/>
      <c r="D589" s="309"/>
    </row>
    <row r="590" spans="2:4" ht="15.75" customHeight="1">
      <c r="B590" s="309"/>
      <c r="C590" s="309"/>
      <c r="D590" s="309"/>
    </row>
    <row r="591" spans="2:4" ht="15.75" customHeight="1">
      <c r="B591" s="309"/>
      <c r="C591" s="309"/>
      <c r="D591" s="309"/>
    </row>
    <row r="592" spans="2:4" ht="15.75" customHeight="1">
      <c r="B592" s="309"/>
      <c r="C592" s="309"/>
      <c r="D592" s="309"/>
    </row>
    <row r="593" spans="2:4" ht="15.75" customHeight="1">
      <c r="B593" s="309"/>
      <c r="C593" s="309"/>
      <c r="D593" s="309"/>
    </row>
    <row r="594" spans="2:4" ht="15.75" customHeight="1">
      <c r="B594" s="309"/>
      <c r="C594" s="309"/>
      <c r="D594" s="309"/>
    </row>
    <row r="595" spans="2:4" ht="15.75" customHeight="1">
      <c r="B595" s="309"/>
      <c r="C595" s="309"/>
      <c r="D595" s="309"/>
    </row>
    <row r="596" spans="2:4" ht="15.75" customHeight="1">
      <c r="B596" s="309"/>
      <c r="C596" s="309"/>
      <c r="D596" s="309"/>
    </row>
    <row r="597" spans="2:4" ht="15.75" customHeight="1">
      <c r="B597" s="309"/>
      <c r="C597" s="309"/>
      <c r="D597" s="309"/>
    </row>
    <row r="598" spans="2:4" ht="15.75" customHeight="1">
      <c r="B598" s="309"/>
      <c r="C598" s="309"/>
      <c r="D598" s="309"/>
    </row>
    <row r="599" spans="2:4" ht="15.75" customHeight="1">
      <c r="B599" s="309"/>
      <c r="C599" s="309"/>
      <c r="D599" s="309"/>
    </row>
    <row r="600" spans="2:4" ht="15.75" customHeight="1">
      <c r="B600" s="309"/>
      <c r="C600" s="309"/>
      <c r="D600" s="309"/>
    </row>
    <row r="601" spans="2:4" ht="15.75" customHeight="1">
      <c r="B601" s="309"/>
      <c r="C601" s="309"/>
      <c r="D601" s="309"/>
    </row>
    <row r="602" spans="2:4" ht="15.75" customHeight="1">
      <c r="B602" s="309"/>
      <c r="C602" s="309"/>
      <c r="D602" s="309"/>
    </row>
    <row r="603" spans="2:4" ht="15.75" customHeight="1">
      <c r="B603" s="309"/>
      <c r="C603" s="309"/>
      <c r="D603" s="309"/>
    </row>
    <row r="604" spans="2:4" ht="15.75" customHeight="1">
      <c r="B604" s="309"/>
      <c r="C604" s="309"/>
      <c r="D604" s="309"/>
    </row>
    <row r="605" spans="2:4" ht="15.75" customHeight="1">
      <c r="B605" s="309"/>
      <c r="C605" s="309"/>
      <c r="D605" s="309"/>
    </row>
    <row r="606" spans="2:4" ht="15.75" customHeight="1">
      <c r="B606" s="309"/>
      <c r="C606" s="309"/>
      <c r="D606" s="309"/>
    </row>
    <row r="607" spans="2:4" ht="15.75" customHeight="1">
      <c r="B607" s="309"/>
      <c r="C607" s="309"/>
      <c r="D607" s="309"/>
    </row>
    <row r="608" spans="2:4" ht="15.75" customHeight="1">
      <c r="B608" s="309"/>
      <c r="C608" s="309"/>
      <c r="D608" s="309"/>
    </row>
    <row r="609" spans="2:4" ht="15.75" customHeight="1">
      <c r="B609" s="309"/>
      <c r="C609" s="309"/>
      <c r="D609" s="309"/>
    </row>
    <row r="610" spans="2:4" ht="15.75" customHeight="1">
      <c r="B610" s="309"/>
      <c r="C610" s="309"/>
      <c r="D610" s="309"/>
    </row>
    <row r="611" spans="2:4" ht="15.75" customHeight="1">
      <c r="B611" s="309"/>
      <c r="C611" s="309"/>
      <c r="D611" s="309"/>
    </row>
    <row r="612" spans="2:4" ht="15.75" customHeight="1">
      <c r="B612" s="309"/>
      <c r="C612" s="309"/>
      <c r="D612" s="309"/>
    </row>
    <row r="613" spans="2:4" ht="15.75" customHeight="1">
      <c r="B613" s="309"/>
      <c r="C613" s="309"/>
      <c r="D613" s="309"/>
    </row>
    <row r="614" spans="2:4" ht="15.75" customHeight="1">
      <c r="B614" s="309"/>
      <c r="C614" s="309"/>
      <c r="D614" s="309"/>
    </row>
    <row r="615" spans="2:4" ht="15.75" customHeight="1">
      <c r="B615" s="309"/>
      <c r="C615" s="309"/>
      <c r="D615" s="309"/>
    </row>
    <row r="616" spans="2:4" ht="15.75" customHeight="1">
      <c r="B616" s="309"/>
      <c r="C616" s="309"/>
      <c r="D616" s="309"/>
    </row>
    <row r="617" spans="2:4" ht="15.75" customHeight="1">
      <c r="B617" s="309"/>
      <c r="C617" s="309"/>
      <c r="D617" s="309"/>
    </row>
    <row r="618" spans="2:4" ht="15.75" customHeight="1">
      <c r="B618" s="309"/>
      <c r="C618" s="309"/>
      <c r="D618" s="309"/>
    </row>
    <row r="619" spans="2:4" ht="15.75" customHeight="1">
      <c r="B619" s="309"/>
      <c r="C619" s="309"/>
      <c r="D619" s="309"/>
    </row>
    <row r="620" spans="2:4" ht="15.75" customHeight="1">
      <c r="B620" s="309"/>
      <c r="C620" s="309"/>
      <c r="D620" s="309"/>
    </row>
    <row r="621" spans="2:4" ht="15.75" customHeight="1">
      <c r="B621" s="309"/>
      <c r="C621" s="309"/>
      <c r="D621" s="309"/>
    </row>
    <row r="622" spans="2:4" ht="15.75" customHeight="1">
      <c r="B622" s="309"/>
      <c r="C622" s="309"/>
      <c r="D622" s="309"/>
    </row>
    <row r="623" spans="2:4" ht="15.75" customHeight="1">
      <c r="B623" s="309"/>
      <c r="C623" s="309"/>
      <c r="D623" s="309"/>
    </row>
    <row r="624" spans="2:4" ht="15.75" customHeight="1">
      <c r="B624" s="309"/>
      <c r="C624" s="309"/>
      <c r="D624" s="309"/>
    </row>
    <row r="625" spans="2:4" ht="15.75" customHeight="1">
      <c r="B625" s="309"/>
      <c r="C625" s="309"/>
      <c r="D625" s="309"/>
    </row>
    <row r="626" spans="2:4" ht="15.75" customHeight="1">
      <c r="B626" s="309"/>
      <c r="C626" s="309"/>
      <c r="D626" s="309"/>
    </row>
    <row r="627" spans="2:4" ht="15.75" customHeight="1">
      <c r="B627" s="309"/>
      <c r="C627" s="309"/>
      <c r="D627" s="309"/>
    </row>
    <row r="628" spans="2:4" ht="15.75" customHeight="1">
      <c r="B628" s="309"/>
      <c r="C628" s="309"/>
      <c r="D628" s="309"/>
    </row>
    <row r="629" spans="2:4" ht="15.75" customHeight="1">
      <c r="B629" s="309"/>
      <c r="C629" s="309"/>
      <c r="D629" s="309"/>
    </row>
    <row r="630" spans="2:4" ht="15.75" customHeight="1">
      <c r="B630" s="309"/>
      <c r="C630" s="309"/>
      <c r="D630" s="309"/>
    </row>
    <row r="631" spans="2:4" ht="15.75" customHeight="1">
      <c r="B631" s="309"/>
      <c r="C631" s="309"/>
      <c r="D631" s="309"/>
    </row>
    <row r="632" spans="2:4" ht="15.75" customHeight="1">
      <c r="B632" s="309"/>
      <c r="C632" s="309"/>
      <c r="D632" s="309"/>
    </row>
    <row r="633" spans="2:4" ht="15.75" customHeight="1">
      <c r="B633" s="309"/>
      <c r="C633" s="309"/>
      <c r="D633" s="309"/>
    </row>
    <row r="634" spans="2:4" ht="15.75" customHeight="1">
      <c r="B634" s="309"/>
      <c r="C634" s="309"/>
      <c r="D634" s="309"/>
    </row>
    <row r="635" spans="2:4" ht="15.75" customHeight="1">
      <c r="B635" s="309"/>
      <c r="C635" s="309"/>
      <c r="D635" s="309"/>
    </row>
    <row r="636" spans="2:4" ht="15.75" customHeight="1">
      <c r="B636" s="309"/>
      <c r="C636" s="309"/>
      <c r="D636" s="309"/>
    </row>
    <row r="637" spans="2:4" ht="15.75" customHeight="1">
      <c r="B637" s="309"/>
      <c r="C637" s="309"/>
      <c r="D637" s="309"/>
    </row>
    <row r="638" spans="2:4" ht="15.75" customHeight="1">
      <c r="B638" s="309"/>
      <c r="C638" s="309"/>
      <c r="D638" s="309"/>
    </row>
    <row r="639" spans="2:4" ht="15.75" customHeight="1">
      <c r="B639" s="309"/>
      <c r="C639" s="309"/>
      <c r="D639" s="309"/>
    </row>
    <row r="640" spans="2:4" ht="15.75" customHeight="1">
      <c r="B640" s="309"/>
      <c r="C640" s="309"/>
      <c r="D640" s="309"/>
    </row>
    <row r="641" spans="2:4" ht="15.75" customHeight="1">
      <c r="B641" s="309"/>
      <c r="C641" s="309"/>
      <c r="D641" s="309"/>
    </row>
    <row r="642" spans="2:4" ht="15.75" customHeight="1">
      <c r="B642" s="309"/>
      <c r="C642" s="309"/>
      <c r="D642" s="309"/>
    </row>
    <row r="643" spans="2:4" ht="15.75" customHeight="1">
      <c r="B643" s="309"/>
      <c r="C643" s="309"/>
      <c r="D643" s="309"/>
    </row>
    <row r="644" spans="2:4" ht="15.75" customHeight="1">
      <c r="B644" s="309"/>
      <c r="C644" s="309"/>
      <c r="D644" s="309"/>
    </row>
    <row r="645" spans="2:4" ht="15.75" customHeight="1">
      <c r="B645" s="309"/>
      <c r="C645" s="309"/>
      <c r="D645" s="309"/>
    </row>
    <row r="646" spans="2:4" ht="15.75" customHeight="1">
      <c r="B646" s="309"/>
      <c r="C646" s="309"/>
      <c r="D646" s="309"/>
    </row>
    <row r="647" spans="2:4" ht="15.75" customHeight="1">
      <c r="B647" s="309"/>
      <c r="C647" s="309"/>
      <c r="D647" s="309"/>
    </row>
    <row r="648" spans="2:4" ht="15.75" customHeight="1">
      <c r="B648" s="309"/>
      <c r="C648" s="309"/>
      <c r="D648" s="309"/>
    </row>
    <row r="649" spans="2:4" ht="15.75" customHeight="1">
      <c r="B649" s="309"/>
      <c r="C649" s="309"/>
      <c r="D649" s="309"/>
    </row>
    <row r="650" spans="2:4" ht="15.75" customHeight="1">
      <c r="B650" s="309"/>
      <c r="C650" s="309"/>
      <c r="D650" s="309"/>
    </row>
    <row r="651" spans="2:4" ht="15.75" customHeight="1">
      <c r="B651" s="309"/>
      <c r="C651" s="309"/>
      <c r="D651" s="309"/>
    </row>
    <row r="652" spans="2:4" ht="15.75" customHeight="1">
      <c r="B652" s="309"/>
      <c r="C652" s="309"/>
      <c r="D652" s="309"/>
    </row>
    <row r="653" spans="2:4" ht="15.75" customHeight="1">
      <c r="B653" s="309"/>
      <c r="C653" s="309"/>
      <c r="D653" s="309"/>
    </row>
    <row r="654" spans="2:4" ht="15.75" customHeight="1">
      <c r="B654" s="309"/>
      <c r="C654" s="309"/>
      <c r="D654" s="309"/>
    </row>
    <row r="655" spans="2:4" ht="15.75" customHeight="1">
      <c r="B655" s="309"/>
      <c r="C655" s="309"/>
      <c r="D655" s="309"/>
    </row>
    <row r="656" spans="2:4" ht="15.75" customHeight="1">
      <c r="B656" s="309"/>
      <c r="C656" s="309"/>
      <c r="D656" s="309"/>
    </row>
    <row r="657" spans="2:4" ht="15.75" customHeight="1">
      <c r="B657" s="309"/>
      <c r="C657" s="309"/>
      <c r="D657" s="309"/>
    </row>
    <row r="658" spans="2:4" ht="15.75" customHeight="1">
      <c r="B658" s="309"/>
      <c r="C658" s="309"/>
      <c r="D658" s="309"/>
    </row>
    <row r="659" spans="2:4" ht="15.75" customHeight="1">
      <c r="B659" s="309"/>
      <c r="C659" s="309"/>
      <c r="D659" s="309"/>
    </row>
    <row r="660" spans="2:4" ht="15.75" customHeight="1">
      <c r="B660" s="309"/>
      <c r="C660" s="309"/>
      <c r="D660" s="309"/>
    </row>
    <row r="661" spans="2:4" ht="15.75" customHeight="1">
      <c r="B661" s="309"/>
      <c r="C661" s="309"/>
      <c r="D661" s="309"/>
    </row>
    <row r="662" spans="2:4" ht="15.75" customHeight="1">
      <c r="B662" s="309"/>
      <c r="C662" s="309"/>
      <c r="D662" s="309"/>
    </row>
    <row r="663" spans="2:4" ht="15.75" customHeight="1">
      <c r="B663" s="309"/>
      <c r="C663" s="309"/>
      <c r="D663" s="309"/>
    </row>
    <row r="664" spans="2:4" ht="15.75" customHeight="1">
      <c r="B664" s="309"/>
      <c r="C664" s="309"/>
      <c r="D664" s="309"/>
    </row>
    <row r="665" spans="2:4" ht="15.75" customHeight="1">
      <c r="B665" s="309"/>
      <c r="C665" s="309"/>
      <c r="D665" s="309"/>
    </row>
    <row r="666" spans="2:4" ht="15.75" customHeight="1">
      <c r="B666" s="309"/>
      <c r="C666" s="309"/>
      <c r="D666" s="309"/>
    </row>
    <row r="667" spans="2:4" ht="15.75" customHeight="1">
      <c r="B667" s="309"/>
      <c r="C667" s="309"/>
      <c r="D667" s="309"/>
    </row>
    <row r="668" spans="2:4" ht="15.75" customHeight="1">
      <c r="B668" s="309"/>
      <c r="C668" s="309"/>
      <c r="D668" s="309"/>
    </row>
    <row r="669" spans="2:4" ht="15.75" customHeight="1">
      <c r="B669" s="309"/>
      <c r="C669" s="309"/>
      <c r="D669" s="309"/>
    </row>
    <row r="670" spans="2:4" ht="15.75" customHeight="1">
      <c r="B670" s="309"/>
      <c r="C670" s="309"/>
      <c r="D670" s="309"/>
    </row>
    <row r="671" spans="2:4" ht="15.75" customHeight="1">
      <c r="B671" s="309"/>
      <c r="C671" s="309"/>
      <c r="D671" s="309"/>
    </row>
    <row r="672" spans="2:4" ht="15.75" customHeight="1">
      <c r="B672" s="309"/>
      <c r="C672" s="309"/>
      <c r="D672" s="309"/>
    </row>
    <row r="673" spans="2:4" ht="15.75" customHeight="1">
      <c r="B673" s="309"/>
      <c r="C673" s="309"/>
      <c r="D673" s="309"/>
    </row>
    <row r="674" spans="2:4" ht="15.75" customHeight="1">
      <c r="B674" s="309"/>
      <c r="C674" s="309"/>
      <c r="D674" s="309"/>
    </row>
    <row r="675" spans="2:4" ht="15.75" customHeight="1">
      <c r="B675" s="309"/>
      <c r="C675" s="309"/>
      <c r="D675" s="309"/>
    </row>
    <row r="676" spans="2:4" ht="15.75" customHeight="1">
      <c r="B676" s="309"/>
      <c r="C676" s="309"/>
      <c r="D676" s="309"/>
    </row>
    <row r="677" spans="2:4" ht="15.75" customHeight="1">
      <c r="B677" s="309"/>
      <c r="C677" s="309"/>
      <c r="D677" s="309"/>
    </row>
    <row r="678" spans="2:4" ht="15.75" customHeight="1">
      <c r="B678" s="309"/>
      <c r="C678" s="309"/>
      <c r="D678" s="309"/>
    </row>
    <row r="679" spans="2:4" ht="15.75" customHeight="1">
      <c r="B679" s="309"/>
      <c r="C679" s="309"/>
      <c r="D679" s="309"/>
    </row>
    <row r="680" spans="2:4" ht="15.75" customHeight="1">
      <c r="B680" s="309"/>
      <c r="C680" s="309"/>
      <c r="D680" s="309"/>
    </row>
    <row r="681" spans="2:4" ht="15.75" customHeight="1">
      <c r="B681" s="309"/>
      <c r="C681" s="309"/>
      <c r="D681" s="309"/>
    </row>
    <row r="682" spans="2:4" ht="15.75" customHeight="1">
      <c r="B682" s="309"/>
      <c r="C682" s="309"/>
      <c r="D682" s="309"/>
    </row>
    <row r="683" spans="2:4" ht="15.75" customHeight="1">
      <c r="B683" s="309"/>
      <c r="C683" s="309"/>
      <c r="D683" s="309"/>
    </row>
    <row r="684" spans="2:4" ht="15.75" customHeight="1">
      <c r="B684" s="309"/>
      <c r="C684" s="309"/>
      <c r="D684" s="309"/>
    </row>
    <row r="685" spans="2:4" ht="15.75" customHeight="1">
      <c r="B685" s="309"/>
      <c r="C685" s="309"/>
      <c r="D685" s="309"/>
    </row>
    <row r="686" spans="2:4" ht="15.75" customHeight="1">
      <c r="B686" s="309"/>
      <c r="C686" s="309"/>
      <c r="D686" s="309"/>
    </row>
    <row r="687" spans="2:4" ht="15.75" customHeight="1">
      <c r="B687" s="309"/>
      <c r="C687" s="309"/>
      <c r="D687" s="309"/>
    </row>
    <row r="688" spans="2:4" ht="15.75" customHeight="1">
      <c r="B688" s="309"/>
      <c r="C688" s="309"/>
      <c r="D688" s="309"/>
    </row>
    <row r="689" spans="2:4" ht="15.75" customHeight="1">
      <c r="B689" s="309"/>
      <c r="C689" s="309"/>
      <c r="D689" s="309"/>
    </row>
    <row r="690" spans="2:4" ht="15.75" customHeight="1">
      <c r="B690" s="309"/>
      <c r="C690" s="309"/>
      <c r="D690" s="309"/>
    </row>
    <row r="691" spans="2:4" ht="15.75" customHeight="1">
      <c r="B691" s="309"/>
      <c r="C691" s="309"/>
      <c r="D691" s="309"/>
    </row>
    <row r="692" spans="2:4" ht="15.75" customHeight="1">
      <c r="B692" s="309"/>
      <c r="C692" s="309"/>
      <c r="D692" s="309"/>
    </row>
    <row r="693" spans="2:4" ht="15.75" customHeight="1">
      <c r="B693" s="309"/>
      <c r="C693" s="309"/>
      <c r="D693" s="309"/>
    </row>
    <row r="694" spans="2:4" ht="15.75" customHeight="1">
      <c r="B694" s="309"/>
      <c r="C694" s="309"/>
      <c r="D694" s="309"/>
    </row>
    <row r="695" spans="2:4" ht="15.75" customHeight="1">
      <c r="B695" s="309"/>
      <c r="C695" s="309"/>
      <c r="D695" s="309"/>
    </row>
    <row r="696" spans="2:4" ht="15.75" customHeight="1">
      <c r="B696" s="309"/>
      <c r="C696" s="309"/>
      <c r="D696" s="309"/>
    </row>
    <row r="697" spans="2:4" ht="15.75" customHeight="1">
      <c r="B697" s="309"/>
      <c r="C697" s="309"/>
      <c r="D697" s="309"/>
    </row>
    <row r="698" spans="2:4" ht="15.75" customHeight="1">
      <c r="B698" s="309"/>
      <c r="C698" s="309"/>
      <c r="D698" s="309"/>
    </row>
    <row r="699" spans="2:4" ht="15.75" customHeight="1">
      <c r="B699" s="309"/>
      <c r="C699" s="309"/>
      <c r="D699" s="309"/>
    </row>
    <row r="700" spans="2:4" ht="15.75" customHeight="1">
      <c r="B700" s="309"/>
      <c r="C700" s="309"/>
      <c r="D700" s="309"/>
    </row>
    <row r="701" spans="2:4" ht="15.75" customHeight="1">
      <c r="B701" s="309"/>
      <c r="C701" s="309"/>
      <c r="D701" s="309"/>
    </row>
    <row r="702" spans="2:4" ht="15.75" customHeight="1">
      <c r="B702" s="309"/>
      <c r="C702" s="309"/>
      <c r="D702" s="309"/>
    </row>
    <row r="703" spans="2:4" ht="15.75" customHeight="1">
      <c r="B703" s="309"/>
      <c r="C703" s="309"/>
      <c r="D703" s="309"/>
    </row>
    <row r="704" spans="2:4" ht="15.75" customHeight="1">
      <c r="B704" s="309"/>
      <c r="C704" s="309"/>
      <c r="D704" s="309"/>
    </row>
    <row r="705" spans="2:4" ht="15.75" customHeight="1">
      <c r="B705" s="309"/>
      <c r="C705" s="309"/>
      <c r="D705" s="309"/>
    </row>
    <row r="706" spans="2:4" ht="15.75" customHeight="1">
      <c r="B706" s="309"/>
      <c r="C706" s="309"/>
      <c r="D706" s="309"/>
    </row>
    <row r="707" spans="2:4" ht="15.75" customHeight="1">
      <c r="B707" s="309"/>
      <c r="C707" s="309"/>
      <c r="D707" s="309"/>
    </row>
    <row r="708" spans="2:4" ht="15.75" customHeight="1">
      <c r="B708" s="309"/>
      <c r="C708" s="309"/>
      <c r="D708" s="309"/>
    </row>
    <row r="709" spans="2:4" ht="15.75" customHeight="1">
      <c r="B709" s="309"/>
      <c r="C709" s="309"/>
      <c r="D709" s="309"/>
    </row>
    <row r="710" spans="2:4" ht="15.75" customHeight="1">
      <c r="B710" s="309"/>
      <c r="C710" s="309"/>
      <c r="D710" s="309"/>
    </row>
    <row r="711" spans="2:4" ht="15.75" customHeight="1">
      <c r="B711" s="309"/>
      <c r="C711" s="309"/>
      <c r="D711" s="309"/>
    </row>
    <row r="712" spans="2:4" ht="15.75" customHeight="1">
      <c r="B712" s="309"/>
      <c r="C712" s="309"/>
      <c r="D712" s="309"/>
    </row>
    <row r="713" spans="2:4" ht="15.75" customHeight="1">
      <c r="B713" s="309"/>
      <c r="C713" s="309"/>
      <c r="D713" s="309"/>
    </row>
    <row r="714" spans="2:4" ht="15.75" customHeight="1">
      <c r="B714" s="309"/>
      <c r="C714" s="309"/>
      <c r="D714" s="309"/>
    </row>
    <row r="715" spans="2:4" ht="15.75" customHeight="1">
      <c r="B715" s="309"/>
      <c r="C715" s="309"/>
      <c r="D715" s="309"/>
    </row>
    <row r="716" spans="2:4" ht="15.75" customHeight="1">
      <c r="B716" s="309"/>
      <c r="C716" s="309"/>
      <c r="D716" s="309"/>
    </row>
    <row r="717" spans="2:4" ht="15.75" customHeight="1">
      <c r="B717" s="309"/>
      <c r="C717" s="309"/>
      <c r="D717" s="309"/>
    </row>
    <row r="718" spans="2:4" ht="15.75" customHeight="1">
      <c r="B718" s="309"/>
      <c r="C718" s="309"/>
      <c r="D718" s="309"/>
    </row>
    <row r="719" spans="2:4" ht="15.75" customHeight="1">
      <c r="B719" s="309"/>
      <c r="C719" s="309"/>
      <c r="D719" s="309"/>
    </row>
    <row r="720" spans="2:4" ht="15.75" customHeight="1">
      <c r="B720" s="309"/>
      <c r="C720" s="309"/>
      <c r="D720" s="309"/>
    </row>
    <row r="721" spans="2:4" ht="15.75" customHeight="1">
      <c r="B721" s="309"/>
      <c r="C721" s="309"/>
      <c r="D721" s="309"/>
    </row>
    <row r="722" spans="2:4" ht="15.75" customHeight="1">
      <c r="B722" s="309"/>
      <c r="C722" s="309"/>
      <c r="D722" s="309"/>
    </row>
    <row r="723" spans="2:4" ht="15.75" customHeight="1">
      <c r="B723" s="309"/>
      <c r="C723" s="309"/>
      <c r="D723" s="309"/>
    </row>
    <row r="724" spans="2:4" ht="15.75" customHeight="1">
      <c r="B724" s="309"/>
      <c r="C724" s="309"/>
      <c r="D724" s="309"/>
    </row>
    <row r="725" spans="2:4" ht="15.75" customHeight="1">
      <c r="B725" s="309"/>
      <c r="C725" s="309"/>
      <c r="D725" s="309"/>
    </row>
    <row r="726" spans="2:4" ht="15.75" customHeight="1">
      <c r="B726" s="309"/>
      <c r="C726" s="309"/>
      <c r="D726" s="309"/>
    </row>
    <row r="727" spans="2:4" ht="15.75" customHeight="1">
      <c r="B727" s="309"/>
      <c r="C727" s="309"/>
      <c r="D727" s="309"/>
    </row>
    <row r="728" spans="2:4" ht="15.75" customHeight="1">
      <c r="B728" s="309"/>
      <c r="C728" s="309"/>
      <c r="D728" s="309"/>
    </row>
    <row r="729" spans="2:4" ht="15.75" customHeight="1">
      <c r="B729" s="309"/>
      <c r="C729" s="309"/>
      <c r="D729" s="309"/>
    </row>
    <row r="730" spans="2:4" ht="15.75" customHeight="1">
      <c r="B730" s="309"/>
      <c r="C730" s="309"/>
      <c r="D730" s="309"/>
    </row>
    <row r="731" spans="2:4" ht="15.75" customHeight="1">
      <c r="B731" s="309"/>
      <c r="C731" s="309"/>
      <c r="D731" s="309"/>
    </row>
    <row r="732" spans="2:4" ht="15.75" customHeight="1">
      <c r="B732" s="309"/>
      <c r="C732" s="309"/>
      <c r="D732" s="309"/>
    </row>
    <row r="733" spans="2:4" ht="15.75" customHeight="1">
      <c r="B733" s="309"/>
      <c r="C733" s="309"/>
      <c r="D733" s="309"/>
    </row>
    <row r="734" spans="2:4" ht="15.75" customHeight="1">
      <c r="B734" s="309"/>
      <c r="C734" s="309"/>
      <c r="D734" s="309"/>
    </row>
    <row r="735" spans="2:4" ht="15.75" customHeight="1">
      <c r="B735" s="309"/>
      <c r="C735" s="309"/>
      <c r="D735" s="309"/>
    </row>
    <row r="736" spans="2:4" ht="15.75" customHeight="1">
      <c r="B736" s="309"/>
      <c r="C736" s="309"/>
      <c r="D736" s="309"/>
    </row>
    <row r="737" spans="2:4" ht="15.75" customHeight="1">
      <c r="B737" s="309"/>
      <c r="C737" s="309"/>
      <c r="D737" s="309"/>
    </row>
    <row r="738" spans="2:4" ht="15.75" customHeight="1">
      <c r="B738" s="309"/>
      <c r="C738" s="309"/>
      <c r="D738" s="309"/>
    </row>
    <row r="739" spans="2:4" ht="15.75" customHeight="1">
      <c r="B739" s="309"/>
      <c r="C739" s="309"/>
      <c r="D739" s="309"/>
    </row>
    <row r="740" spans="2:4" ht="15.75" customHeight="1">
      <c r="B740" s="309"/>
      <c r="C740" s="309"/>
      <c r="D740" s="309"/>
    </row>
    <row r="741" spans="2:4" ht="15.75" customHeight="1">
      <c r="B741" s="309"/>
      <c r="C741" s="309"/>
      <c r="D741" s="309"/>
    </row>
    <row r="742" spans="2:4" ht="15.75" customHeight="1">
      <c r="B742" s="309"/>
      <c r="C742" s="309"/>
      <c r="D742" s="309"/>
    </row>
    <row r="743" spans="2:4" ht="15.75" customHeight="1">
      <c r="B743" s="309"/>
      <c r="C743" s="309"/>
      <c r="D743" s="309"/>
    </row>
    <row r="744" spans="2:4" ht="15.75" customHeight="1">
      <c r="B744" s="309"/>
      <c r="C744" s="309"/>
      <c r="D744" s="309"/>
    </row>
    <row r="745" spans="2:4" ht="15.75" customHeight="1">
      <c r="B745" s="309"/>
      <c r="C745" s="309"/>
      <c r="D745" s="309"/>
    </row>
    <row r="746" spans="2:4" ht="15.75" customHeight="1">
      <c r="B746" s="309"/>
      <c r="C746" s="309"/>
      <c r="D746" s="309"/>
    </row>
    <row r="747" spans="2:4" ht="15.75" customHeight="1">
      <c r="B747" s="309"/>
      <c r="C747" s="309"/>
      <c r="D747" s="309"/>
    </row>
    <row r="748" spans="2:4" ht="15.75" customHeight="1">
      <c r="B748" s="309"/>
      <c r="C748" s="309"/>
      <c r="D748" s="309"/>
    </row>
    <row r="749" spans="2:4" ht="15.75" customHeight="1">
      <c r="B749" s="309"/>
      <c r="C749" s="309"/>
      <c r="D749" s="309"/>
    </row>
    <row r="750" spans="2:4" ht="15.75" customHeight="1">
      <c r="B750" s="309"/>
      <c r="C750" s="309"/>
      <c r="D750" s="309"/>
    </row>
    <row r="751" spans="2:4" ht="15.75" customHeight="1">
      <c r="B751" s="309"/>
      <c r="C751" s="309"/>
      <c r="D751" s="309"/>
    </row>
    <row r="752" spans="2:4" ht="15.75" customHeight="1">
      <c r="B752" s="309"/>
      <c r="C752" s="309"/>
      <c r="D752" s="309"/>
    </row>
    <row r="753" spans="2:4" ht="15.75" customHeight="1">
      <c r="B753" s="309"/>
      <c r="C753" s="309"/>
      <c r="D753" s="309"/>
    </row>
    <row r="754" spans="2:4" ht="15.75" customHeight="1">
      <c r="B754" s="309"/>
      <c r="C754" s="309"/>
      <c r="D754" s="309"/>
    </row>
    <row r="755" spans="2:4" ht="15.75" customHeight="1">
      <c r="B755" s="309"/>
      <c r="C755" s="309"/>
      <c r="D755" s="309"/>
    </row>
    <row r="756" spans="2:4" ht="15.75" customHeight="1">
      <c r="B756" s="309"/>
      <c r="C756" s="309"/>
      <c r="D756" s="309"/>
    </row>
    <row r="757" spans="2:4" ht="15.75" customHeight="1">
      <c r="B757" s="309"/>
      <c r="C757" s="309"/>
      <c r="D757" s="309"/>
    </row>
    <row r="758" spans="2:4" ht="15.75" customHeight="1">
      <c r="B758" s="309"/>
      <c r="C758" s="309"/>
      <c r="D758" s="309"/>
    </row>
    <row r="759" spans="2:4" ht="15.75" customHeight="1">
      <c r="B759" s="309"/>
      <c r="C759" s="309"/>
      <c r="D759" s="309"/>
    </row>
    <row r="760" spans="2:4" ht="15.75" customHeight="1">
      <c r="B760" s="309"/>
      <c r="C760" s="309"/>
      <c r="D760" s="309"/>
    </row>
    <row r="761" spans="2:4" ht="15.75" customHeight="1">
      <c r="B761" s="309"/>
      <c r="C761" s="309"/>
      <c r="D761" s="309"/>
    </row>
    <row r="762" spans="2:4" ht="15.75" customHeight="1">
      <c r="B762" s="309"/>
      <c r="C762" s="309"/>
      <c r="D762" s="309"/>
    </row>
    <row r="763" spans="2:4" ht="15.75" customHeight="1">
      <c r="B763" s="309"/>
      <c r="C763" s="309"/>
      <c r="D763" s="309"/>
    </row>
    <row r="764" spans="2:4" ht="15.75" customHeight="1">
      <c r="B764" s="309"/>
      <c r="C764" s="309"/>
      <c r="D764" s="309"/>
    </row>
    <row r="765" spans="2:4" ht="15.75" customHeight="1">
      <c r="B765" s="309"/>
      <c r="C765" s="309"/>
      <c r="D765" s="309"/>
    </row>
    <row r="766" spans="2:4" ht="15.75" customHeight="1">
      <c r="B766" s="309"/>
      <c r="C766" s="309"/>
      <c r="D766" s="309"/>
    </row>
    <row r="767" spans="2:4" ht="15.75" customHeight="1">
      <c r="B767" s="309"/>
      <c r="C767" s="309"/>
      <c r="D767" s="309"/>
    </row>
    <row r="768" spans="2:4" ht="15.75" customHeight="1">
      <c r="B768" s="309"/>
      <c r="C768" s="309"/>
      <c r="D768" s="309"/>
    </row>
    <row r="769" spans="2:4" ht="15.75" customHeight="1">
      <c r="B769" s="309"/>
      <c r="C769" s="309"/>
      <c r="D769" s="309"/>
    </row>
    <row r="770" spans="2:4" ht="15.75" customHeight="1">
      <c r="B770" s="309"/>
      <c r="C770" s="309"/>
      <c r="D770" s="309"/>
    </row>
    <row r="771" spans="2:4" ht="15.75" customHeight="1">
      <c r="B771" s="309"/>
      <c r="C771" s="309"/>
      <c r="D771" s="309"/>
    </row>
    <row r="772" spans="2:4" ht="15.75" customHeight="1">
      <c r="B772" s="309"/>
      <c r="C772" s="309"/>
      <c r="D772" s="309"/>
    </row>
    <row r="773" spans="2:4" ht="15.75" customHeight="1">
      <c r="B773" s="309"/>
      <c r="C773" s="309"/>
      <c r="D773" s="309"/>
    </row>
    <row r="774" spans="2:4" ht="15.75" customHeight="1">
      <c r="B774" s="309"/>
      <c r="C774" s="309"/>
      <c r="D774" s="309"/>
    </row>
    <row r="775" spans="2:4" ht="15.75" customHeight="1">
      <c r="B775" s="309"/>
      <c r="C775" s="309"/>
      <c r="D775" s="309"/>
    </row>
    <row r="776" spans="2:4" ht="15.75" customHeight="1">
      <c r="B776" s="309"/>
      <c r="C776" s="309"/>
      <c r="D776" s="309"/>
    </row>
    <row r="777" spans="2:4" ht="15.75" customHeight="1">
      <c r="B777" s="309"/>
      <c r="C777" s="309"/>
      <c r="D777" s="309"/>
    </row>
    <row r="778" spans="2:4" ht="15.75" customHeight="1">
      <c r="B778" s="309"/>
      <c r="C778" s="309"/>
      <c r="D778" s="309"/>
    </row>
    <row r="779" spans="2:4" ht="15.75" customHeight="1">
      <c r="B779" s="309"/>
      <c r="C779" s="309"/>
      <c r="D779" s="309"/>
    </row>
    <row r="780" spans="2:4" ht="15.75" customHeight="1">
      <c r="B780" s="309"/>
      <c r="C780" s="309"/>
      <c r="D780" s="309"/>
    </row>
    <row r="781" spans="2:4" ht="15.75" customHeight="1">
      <c r="B781" s="309"/>
      <c r="C781" s="309"/>
      <c r="D781" s="309"/>
    </row>
    <row r="782" spans="2:4" ht="15.75" customHeight="1">
      <c r="B782" s="309"/>
      <c r="C782" s="309"/>
      <c r="D782" s="309"/>
    </row>
    <row r="783" spans="2:4" ht="15.75" customHeight="1">
      <c r="B783" s="309"/>
      <c r="C783" s="309"/>
      <c r="D783" s="309"/>
    </row>
    <row r="784" spans="2:4" ht="15.75" customHeight="1">
      <c r="B784" s="309"/>
      <c r="C784" s="309"/>
      <c r="D784" s="309"/>
    </row>
    <row r="785" spans="2:4" ht="15.75" customHeight="1">
      <c r="B785" s="309"/>
      <c r="C785" s="309"/>
      <c r="D785" s="309"/>
    </row>
    <row r="786" spans="2:4" ht="15.75" customHeight="1">
      <c r="B786" s="309"/>
      <c r="C786" s="309"/>
      <c r="D786" s="309"/>
    </row>
    <row r="787" spans="2:4" ht="15.75" customHeight="1">
      <c r="B787" s="309"/>
      <c r="C787" s="309"/>
      <c r="D787" s="309"/>
    </row>
    <row r="788" spans="2:4" ht="15.75" customHeight="1">
      <c r="B788" s="309"/>
      <c r="C788" s="309"/>
      <c r="D788" s="309"/>
    </row>
    <row r="789" spans="2:4" ht="15.75" customHeight="1">
      <c r="B789" s="309"/>
      <c r="C789" s="309"/>
      <c r="D789" s="309"/>
    </row>
    <row r="790" spans="2:4" ht="15.75" customHeight="1">
      <c r="B790" s="309"/>
      <c r="C790" s="309"/>
      <c r="D790" s="309"/>
    </row>
    <row r="791" spans="2:4" ht="15.75" customHeight="1">
      <c r="B791" s="309"/>
      <c r="C791" s="309"/>
      <c r="D791" s="309"/>
    </row>
    <row r="792" spans="2:4" ht="15.75" customHeight="1">
      <c r="B792" s="309"/>
      <c r="C792" s="309"/>
      <c r="D792" s="309"/>
    </row>
    <row r="793" spans="2:4" ht="15.75" customHeight="1">
      <c r="B793" s="309"/>
      <c r="C793" s="309"/>
      <c r="D793" s="309"/>
    </row>
    <row r="794" spans="2:4" ht="15.75" customHeight="1">
      <c r="B794" s="309"/>
      <c r="C794" s="309"/>
      <c r="D794" s="309"/>
    </row>
    <row r="795" spans="2:4" ht="15.75" customHeight="1">
      <c r="B795" s="309"/>
      <c r="C795" s="309"/>
      <c r="D795" s="309"/>
    </row>
    <row r="796" spans="2:4" ht="15.75" customHeight="1">
      <c r="B796" s="309"/>
      <c r="C796" s="309"/>
      <c r="D796" s="309"/>
    </row>
    <row r="797" spans="2:4" ht="15.75" customHeight="1">
      <c r="B797" s="309"/>
      <c r="C797" s="309"/>
      <c r="D797" s="309"/>
    </row>
    <row r="798" spans="2:4" ht="15.75" customHeight="1">
      <c r="B798" s="309"/>
      <c r="C798" s="309"/>
      <c r="D798" s="309"/>
    </row>
    <row r="799" spans="2:4" ht="15.75" customHeight="1">
      <c r="B799" s="309"/>
      <c r="C799" s="309"/>
      <c r="D799" s="309"/>
    </row>
    <row r="800" spans="2:4" ht="15.75" customHeight="1">
      <c r="B800" s="309"/>
      <c r="C800" s="309"/>
      <c r="D800" s="309"/>
    </row>
    <row r="801" spans="2:4" ht="15.75" customHeight="1">
      <c r="B801" s="309"/>
      <c r="C801" s="309"/>
      <c r="D801" s="309"/>
    </row>
    <row r="802" spans="2:4" ht="15.75" customHeight="1">
      <c r="B802" s="309"/>
      <c r="C802" s="309"/>
      <c r="D802" s="309"/>
    </row>
    <row r="803" spans="2:4" ht="15.75" customHeight="1">
      <c r="B803" s="309"/>
      <c r="C803" s="309"/>
      <c r="D803" s="309"/>
    </row>
    <row r="804" spans="2:4" ht="15.75" customHeight="1">
      <c r="B804" s="309"/>
      <c r="C804" s="309"/>
      <c r="D804" s="309"/>
    </row>
    <row r="805" spans="2:4" ht="15.75" customHeight="1">
      <c r="B805" s="309"/>
      <c r="C805" s="309"/>
      <c r="D805" s="309"/>
    </row>
    <row r="806" spans="2:4" ht="15.75" customHeight="1">
      <c r="B806" s="309"/>
      <c r="C806" s="309"/>
      <c r="D806" s="309"/>
    </row>
    <row r="807" spans="2:4" ht="15.75" customHeight="1">
      <c r="B807" s="309"/>
      <c r="C807" s="309"/>
      <c r="D807" s="309"/>
    </row>
    <row r="808" spans="2:4" ht="15.75" customHeight="1">
      <c r="B808" s="309"/>
      <c r="C808" s="309"/>
      <c r="D808" s="309"/>
    </row>
    <row r="809" spans="2:4" ht="15.75" customHeight="1">
      <c r="B809" s="309"/>
      <c r="C809" s="309"/>
      <c r="D809" s="309"/>
    </row>
    <row r="810" spans="2:4" ht="15.75" customHeight="1">
      <c r="B810" s="309"/>
      <c r="C810" s="309"/>
      <c r="D810" s="309"/>
    </row>
    <row r="811" spans="2:4" ht="15.75" customHeight="1">
      <c r="B811" s="309"/>
      <c r="C811" s="309"/>
      <c r="D811" s="309"/>
    </row>
    <row r="812" spans="2:4" ht="15.75" customHeight="1">
      <c r="B812" s="309"/>
      <c r="C812" s="309"/>
      <c r="D812" s="309"/>
    </row>
    <row r="813" spans="2:4" ht="15.75" customHeight="1">
      <c r="B813" s="309"/>
      <c r="C813" s="309"/>
      <c r="D813" s="309"/>
    </row>
    <row r="814" spans="2:4" ht="15.75" customHeight="1">
      <c r="B814" s="309"/>
      <c r="C814" s="309"/>
      <c r="D814" s="309"/>
    </row>
    <row r="815" spans="2:4" ht="15.75" customHeight="1">
      <c r="B815" s="309"/>
      <c r="C815" s="309"/>
      <c r="D815" s="309"/>
    </row>
    <row r="816" spans="2:4" ht="15.75" customHeight="1">
      <c r="B816" s="309"/>
      <c r="C816" s="309"/>
      <c r="D816" s="309"/>
    </row>
    <row r="817" spans="2:4" ht="15.75" customHeight="1">
      <c r="B817" s="309"/>
      <c r="C817" s="309"/>
      <c r="D817" s="309"/>
    </row>
    <row r="818" spans="2:4" ht="15.75" customHeight="1">
      <c r="B818" s="309"/>
      <c r="C818" s="309"/>
      <c r="D818" s="309"/>
    </row>
    <row r="819" spans="2:4" ht="15.75" customHeight="1">
      <c r="B819" s="309"/>
      <c r="C819" s="309"/>
      <c r="D819" s="309"/>
    </row>
    <row r="820" spans="2:4" ht="15.75" customHeight="1">
      <c r="B820" s="309"/>
      <c r="C820" s="309"/>
      <c r="D820" s="309"/>
    </row>
    <row r="821" spans="2:4" ht="15.75" customHeight="1">
      <c r="B821" s="309"/>
      <c r="C821" s="309"/>
      <c r="D821" s="309"/>
    </row>
    <row r="822" spans="2:4" ht="15.75" customHeight="1">
      <c r="B822" s="309"/>
      <c r="C822" s="309"/>
      <c r="D822" s="309"/>
    </row>
    <row r="823" spans="2:4" ht="15.75" customHeight="1">
      <c r="B823" s="309"/>
      <c r="C823" s="309"/>
      <c r="D823" s="309"/>
    </row>
    <row r="824" spans="2:4" ht="15.75" customHeight="1">
      <c r="B824" s="309"/>
      <c r="C824" s="309"/>
      <c r="D824" s="309"/>
    </row>
    <row r="825" spans="2:4" ht="15.75" customHeight="1">
      <c r="B825" s="309"/>
      <c r="C825" s="309"/>
      <c r="D825" s="309"/>
    </row>
    <row r="826" spans="2:4" ht="15.75" customHeight="1">
      <c r="B826" s="309"/>
      <c r="C826" s="309"/>
      <c r="D826" s="309"/>
    </row>
    <row r="827" spans="2:4" ht="15.75" customHeight="1">
      <c r="B827" s="309"/>
      <c r="C827" s="309"/>
      <c r="D827" s="309"/>
    </row>
    <row r="828" spans="2:4" ht="15.75" customHeight="1">
      <c r="B828" s="309"/>
      <c r="C828" s="309"/>
      <c r="D828" s="309"/>
    </row>
    <row r="829" spans="2:4" ht="15.75" customHeight="1">
      <c r="B829" s="309"/>
      <c r="C829" s="309"/>
      <c r="D829" s="309"/>
    </row>
    <row r="830" spans="2:4" ht="15.75" customHeight="1">
      <c r="B830" s="309"/>
      <c r="C830" s="309"/>
      <c r="D830" s="309"/>
    </row>
    <row r="831" spans="2:4" ht="15.75" customHeight="1">
      <c r="B831" s="309"/>
      <c r="C831" s="309"/>
      <c r="D831" s="309"/>
    </row>
    <row r="832" spans="2:4" ht="15.75" customHeight="1">
      <c r="B832" s="309"/>
      <c r="C832" s="309"/>
      <c r="D832" s="309"/>
    </row>
    <row r="833" spans="2:4" ht="15.75" customHeight="1">
      <c r="B833" s="309"/>
      <c r="C833" s="309"/>
      <c r="D833" s="309"/>
    </row>
    <row r="834" spans="2:4" ht="15.75" customHeight="1">
      <c r="B834" s="309"/>
      <c r="C834" s="309"/>
      <c r="D834" s="309"/>
    </row>
    <row r="835" spans="2:4" ht="15.75" customHeight="1">
      <c r="B835" s="309"/>
      <c r="C835" s="309"/>
      <c r="D835" s="309"/>
    </row>
    <row r="836" spans="2:4" ht="15.75" customHeight="1">
      <c r="B836" s="309"/>
      <c r="C836" s="309"/>
      <c r="D836" s="309"/>
    </row>
    <row r="837" spans="2:4" ht="15.75" customHeight="1">
      <c r="B837" s="309"/>
      <c r="C837" s="309"/>
      <c r="D837" s="309"/>
    </row>
    <row r="838" spans="2:4" ht="15.75" customHeight="1">
      <c r="B838" s="309"/>
      <c r="C838" s="309"/>
      <c r="D838" s="309"/>
    </row>
    <row r="839" spans="2:4" ht="15.75" customHeight="1">
      <c r="B839" s="309"/>
      <c r="C839" s="309"/>
      <c r="D839" s="309"/>
    </row>
    <row r="840" spans="2:4" ht="15.75" customHeight="1">
      <c r="B840" s="309"/>
      <c r="C840" s="309"/>
      <c r="D840" s="309"/>
    </row>
    <row r="841" spans="2:4" ht="15.75" customHeight="1">
      <c r="B841" s="309"/>
      <c r="C841" s="309"/>
      <c r="D841" s="309"/>
    </row>
    <row r="842" spans="2:4" ht="15.75" customHeight="1">
      <c r="B842" s="309"/>
      <c r="C842" s="309"/>
      <c r="D842" s="309"/>
    </row>
    <row r="843" spans="2:4" ht="15.75" customHeight="1">
      <c r="B843" s="309"/>
      <c r="C843" s="309"/>
      <c r="D843" s="309"/>
    </row>
    <row r="844" spans="2:4" ht="15.75" customHeight="1">
      <c r="B844" s="309"/>
      <c r="C844" s="309"/>
      <c r="D844" s="309"/>
    </row>
    <row r="845" spans="2:4" ht="15.75" customHeight="1">
      <c r="B845" s="309"/>
      <c r="C845" s="309"/>
      <c r="D845" s="309"/>
    </row>
    <row r="846" spans="2:4" ht="15.75" customHeight="1">
      <c r="B846" s="309"/>
      <c r="C846" s="309"/>
      <c r="D846" s="309"/>
    </row>
    <row r="847" spans="2:4" ht="15.75" customHeight="1">
      <c r="B847" s="309"/>
      <c r="C847" s="309"/>
      <c r="D847" s="309"/>
    </row>
    <row r="848" spans="2:4" ht="15.75" customHeight="1">
      <c r="B848" s="309"/>
      <c r="C848" s="309"/>
      <c r="D848" s="309"/>
    </row>
    <row r="849" spans="2:4" ht="15.75" customHeight="1">
      <c r="B849" s="309"/>
      <c r="C849" s="309"/>
      <c r="D849" s="309"/>
    </row>
    <row r="850" spans="2:4" ht="15.75" customHeight="1">
      <c r="B850" s="309"/>
      <c r="C850" s="309"/>
      <c r="D850" s="309"/>
    </row>
    <row r="851" spans="2:4" ht="15.75" customHeight="1">
      <c r="B851" s="309"/>
      <c r="C851" s="309"/>
      <c r="D851" s="309"/>
    </row>
    <row r="852" spans="2:4" ht="15.75" customHeight="1">
      <c r="B852" s="309"/>
      <c r="C852" s="309"/>
      <c r="D852" s="309"/>
    </row>
    <row r="853" spans="2:4" ht="15.75" customHeight="1">
      <c r="B853" s="309"/>
      <c r="C853" s="309"/>
      <c r="D853" s="309"/>
    </row>
    <row r="854" spans="2:4" ht="15.75" customHeight="1">
      <c r="B854" s="309"/>
      <c r="C854" s="309"/>
      <c r="D854" s="309"/>
    </row>
    <row r="855" spans="2:4" ht="15.75" customHeight="1">
      <c r="B855" s="309"/>
      <c r="C855" s="309"/>
      <c r="D855" s="309"/>
    </row>
    <row r="856" spans="2:4" ht="15.75" customHeight="1">
      <c r="B856" s="309"/>
      <c r="C856" s="309"/>
      <c r="D856" s="309"/>
    </row>
    <row r="857" spans="2:4" ht="15.75" customHeight="1">
      <c r="B857" s="309"/>
      <c r="C857" s="309"/>
      <c r="D857" s="309"/>
    </row>
    <row r="858" spans="2:4" ht="15.75" customHeight="1">
      <c r="B858" s="309"/>
      <c r="C858" s="309"/>
      <c r="D858" s="309"/>
    </row>
    <row r="859" spans="2:4" ht="15.75" customHeight="1">
      <c r="B859" s="309"/>
      <c r="C859" s="309"/>
      <c r="D859" s="309"/>
    </row>
    <row r="860" spans="2:4" ht="15.75" customHeight="1">
      <c r="B860" s="309"/>
      <c r="C860" s="309"/>
      <c r="D860" s="309"/>
    </row>
    <row r="861" spans="2:4" ht="15.75" customHeight="1">
      <c r="B861" s="309"/>
      <c r="C861" s="309"/>
      <c r="D861" s="309"/>
    </row>
    <row r="862" spans="2:4" ht="15.75" customHeight="1">
      <c r="B862" s="309"/>
      <c r="C862" s="309"/>
      <c r="D862" s="309"/>
    </row>
    <row r="863" spans="2:4" ht="15.75" customHeight="1">
      <c r="B863" s="309"/>
      <c r="C863" s="309"/>
      <c r="D863" s="309"/>
    </row>
    <row r="864" spans="2:4" ht="15.75" customHeight="1">
      <c r="B864" s="309"/>
      <c r="C864" s="309"/>
      <c r="D864" s="309"/>
    </row>
    <row r="865" spans="2:4" ht="15.75" customHeight="1">
      <c r="B865" s="309"/>
      <c r="C865" s="309"/>
      <c r="D865" s="309"/>
    </row>
    <row r="866" spans="2:4" ht="15.75" customHeight="1">
      <c r="B866" s="309"/>
      <c r="C866" s="309"/>
      <c r="D866" s="309"/>
    </row>
    <row r="867" spans="2:4" ht="15.75" customHeight="1">
      <c r="B867" s="309"/>
      <c r="C867" s="309"/>
      <c r="D867" s="309"/>
    </row>
    <row r="868" spans="2:4" ht="15.75" customHeight="1">
      <c r="B868" s="309"/>
      <c r="C868" s="309"/>
      <c r="D868" s="309"/>
    </row>
    <row r="869" spans="2:4" ht="15.75" customHeight="1">
      <c r="B869" s="309"/>
      <c r="C869" s="309"/>
      <c r="D869" s="309"/>
    </row>
    <row r="870" spans="2:4" ht="15.75" customHeight="1">
      <c r="B870" s="309"/>
      <c r="C870" s="309"/>
      <c r="D870" s="309"/>
    </row>
    <row r="871" spans="2:4" ht="15.75" customHeight="1">
      <c r="B871" s="309"/>
      <c r="C871" s="309"/>
      <c r="D871" s="309"/>
    </row>
    <row r="872" spans="2:4" ht="15.75" customHeight="1">
      <c r="B872" s="309"/>
      <c r="C872" s="309"/>
      <c r="D872" s="309"/>
    </row>
    <row r="873" spans="2:4" ht="15.75" customHeight="1">
      <c r="B873" s="309"/>
      <c r="C873" s="309"/>
      <c r="D873" s="309"/>
    </row>
    <row r="874" spans="2:4" ht="15.75" customHeight="1">
      <c r="B874" s="309"/>
      <c r="C874" s="309"/>
      <c r="D874" s="309"/>
    </row>
    <row r="875" spans="2:4" ht="15.75" customHeight="1">
      <c r="B875" s="309"/>
      <c r="C875" s="309"/>
      <c r="D875" s="309"/>
    </row>
    <row r="876" spans="2:4" ht="15.75" customHeight="1">
      <c r="B876" s="309"/>
      <c r="C876" s="309"/>
      <c r="D876" s="309"/>
    </row>
    <row r="877" spans="2:4" ht="15.75" customHeight="1">
      <c r="B877" s="309"/>
      <c r="C877" s="309"/>
      <c r="D877" s="309"/>
    </row>
    <row r="878" spans="2:4" ht="15.75" customHeight="1">
      <c r="B878" s="309"/>
      <c r="C878" s="309"/>
      <c r="D878" s="309"/>
    </row>
    <row r="879" spans="2:4" ht="15.75" customHeight="1">
      <c r="B879" s="309"/>
      <c r="C879" s="309"/>
      <c r="D879" s="309"/>
    </row>
    <row r="880" spans="2:4" ht="15.75" customHeight="1">
      <c r="B880" s="309"/>
      <c r="C880" s="309"/>
      <c r="D880" s="309"/>
    </row>
    <row r="881" spans="2:4" ht="15.75" customHeight="1">
      <c r="B881" s="309"/>
      <c r="C881" s="309"/>
      <c r="D881" s="309"/>
    </row>
    <row r="882" spans="2:4" ht="15.75" customHeight="1">
      <c r="B882" s="309"/>
      <c r="C882" s="309"/>
      <c r="D882" s="309"/>
    </row>
    <row r="883" spans="2:4" ht="15.75" customHeight="1">
      <c r="B883" s="309"/>
      <c r="C883" s="309"/>
      <c r="D883" s="309"/>
    </row>
    <row r="884" spans="2:4" ht="15.75" customHeight="1">
      <c r="B884" s="309"/>
      <c r="C884" s="309"/>
      <c r="D884" s="309"/>
    </row>
    <row r="885" spans="2:4" ht="15.75" customHeight="1">
      <c r="B885" s="309"/>
      <c r="C885" s="309"/>
      <c r="D885" s="309"/>
    </row>
    <row r="886" spans="2:4" ht="15.75" customHeight="1">
      <c r="B886" s="309"/>
      <c r="C886" s="309"/>
      <c r="D886" s="309"/>
    </row>
    <row r="887" spans="2:4" ht="15.75" customHeight="1">
      <c r="B887" s="309"/>
      <c r="C887" s="309"/>
      <c r="D887" s="309"/>
    </row>
    <row r="888" spans="2:4" ht="15.75" customHeight="1">
      <c r="B888" s="309"/>
      <c r="C888" s="309"/>
      <c r="D888" s="309"/>
    </row>
    <row r="889" spans="2:4" ht="15.75" customHeight="1">
      <c r="B889" s="309"/>
      <c r="C889" s="309"/>
      <c r="D889" s="309"/>
    </row>
    <row r="890" spans="2:4" ht="15.75" customHeight="1">
      <c r="B890" s="309"/>
      <c r="C890" s="309"/>
      <c r="D890" s="309"/>
    </row>
    <row r="891" spans="2:4" ht="15.75" customHeight="1">
      <c r="B891" s="309"/>
      <c r="C891" s="309"/>
      <c r="D891" s="309"/>
    </row>
    <row r="892" spans="2:4" ht="15.75" customHeight="1">
      <c r="B892" s="309"/>
      <c r="C892" s="309"/>
      <c r="D892" s="309"/>
    </row>
    <row r="893" spans="2:4" ht="15.75" customHeight="1">
      <c r="B893" s="309"/>
      <c r="C893" s="309"/>
      <c r="D893" s="309"/>
    </row>
    <row r="894" spans="2:4" ht="15.75" customHeight="1">
      <c r="B894" s="309"/>
      <c r="C894" s="309"/>
      <c r="D894" s="309"/>
    </row>
    <row r="895" spans="2:4" ht="15.75" customHeight="1">
      <c r="B895" s="309"/>
      <c r="C895" s="309"/>
      <c r="D895" s="309"/>
    </row>
    <row r="896" spans="2:4" ht="15.75" customHeight="1">
      <c r="B896" s="309"/>
      <c r="C896" s="309"/>
      <c r="D896" s="309"/>
    </row>
    <row r="897" spans="2:4" ht="15.75" customHeight="1">
      <c r="B897" s="309"/>
      <c r="C897" s="309"/>
      <c r="D897" s="309"/>
    </row>
    <row r="898" spans="2:4" ht="15.75" customHeight="1">
      <c r="B898" s="309"/>
      <c r="C898" s="309"/>
      <c r="D898" s="309"/>
    </row>
    <row r="899" spans="2:4" ht="15.75" customHeight="1">
      <c r="B899" s="309"/>
      <c r="C899" s="309"/>
      <c r="D899" s="309"/>
    </row>
    <row r="900" spans="2:4" ht="15.75" customHeight="1">
      <c r="B900" s="309"/>
      <c r="C900" s="309"/>
      <c r="D900" s="309"/>
    </row>
    <row r="901" spans="2:4" ht="15.75" customHeight="1">
      <c r="B901" s="309"/>
      <c r="C901" s="309"/>
      <c r="D901" s="309"/>
    </row>
    <row r="902" spans="2:4" ht="15.75" customHeight="1">
      <c r="B902" s="309"/>
      <c r="C902" s="309"/>
      <c r="D902" s="309"/>
    </row>
    <row r="903" spans="2:4" ht="15.75" customHeight="1">
      <c r="B903" s="309"/>
      <c r="C903" s="309"/>
      <c r="D903" s="309"/>
    </row>
    <row r="904" spans="2:4" ht="15.75" customHeight="1">
      <c r="B904" s="309"/>
      <c r="C904" s="309"/>
      <c r="D904" s="309"/>
    </row>
    <row r="905" spans="2:4" ht="15.75" customHeight="1">
      <c r="B905" s="309"/>
      <c r="C905" s="309"/>
      <c r="D905" s="309"/>
    </row>
    <row r="906" spans="2:4" ht="15.75" customHeight="1">
      <c r="B906" s="309"/>
      <c r="C906" s="309"/>
      <c r="D906" s="309"/>
    </row>
    <row r="907" spans="2:4" ht="15.75" customHeight="1">
      <c r="B907" s="309"/>
      <c r="C907" s="309"/>
      <c r="D907" s="309"/>
    </row>
    <row r="908" spans="2:4" ht="15.75" customHeight="1">
      <c r="B908" s="309"/>
      <c r="C908" s="309"/>
      <c r="D908" s="309"/>
    </row>
    <row r="909" spans="2:4" ht="15.75" customHeight="1">
      <c r="B909" s="309"/>
      <c r="C909" s="309"/>
      <c r="D909" s="309"/>
    </row>
    <row r="910" spans="2:4" ht="15.75" customHeight="1">
      <c r="B910" s="309"/>
      <c r="C910" s="309"/>
      <c r="D910" s="309"/>
    </row>
    <row r="911" spans="2:4" ht="15.75" customHeight="1">
      <c r="B911" s="309"/>
      <c r="C911" s="309"/>
      <c r="D911" s="309"/>
    </row>
    <row r="912" spans="2:4" ht="15.75" customHeight="1">
      <c r="B912" s="309"/>
      <c r="C912" s="309"/>
      <c r="D912" s="309"/>
    </row>
    <row r="913" spans="2:4" ht="15.75" customHeight="1">
      <c r="B913" s="309"/>
      <c r="C913" s="309"/>
      <c r="D913" s="309"/>
    </row>
    <row r="914" spans="2:4" ht="15.75" customHeight="1">
      <c r="B914" s="309"/>
      <c r="C914" s="309"/>
      <c r="D914" s="309"/>
    </row>
    <row r="915" spans="2:4" ht="15.75" customHeight="1">
      <c r="B915" s="309"/>
      <c r="C915" s="309"/>
      <c r="D915" s="309"/>
    </row>
    <row r="916" spans="2:4" ht="15.75" customHeight="1">
      <c r="B916" s="309"/>
      <c r="C916" s="309"/>
      <c r="D916" s="309"/>
    </row>
    <row r="917" spans="2:4" ht="15.75" customHeight="1">
      <c r="B917" s="309"/>
      <c r="C917" s="309"/>
      <c r="D917" s="309"/>
    </row>
    <row r="918" spans="2:4" ht="15.75" customHeight="1">
      <c r="B918" s="309"/>
      <c r="C918" s="309"/>
      <c r="D918" s="309"/>
    </row>
    <row r="919" spans="2:4" ht="15.75" customHeight="1">
      <c r="B919" s="309"/>
      <c r="C919" s="309"/>
      <c r="D919" s="309"/>
    </row>
    <row r="920" spans="2:4" ht="15.75" customHeight="1">
      <c r="B920" s="309"/>
      <c r="C920" s="309"/>
      <c r="D920" s="309"/>
    </row>
    <row r="921" spans="2:4" ht="15.75" customHeight="1">
      <c r="B921" s="309"/>
      <c r="C921" s="309"/>
      <c r="D921" s="309"/>
    </row>
    <row r="922" spans="2:4" ht="15.75" customHeight="1">
      <c r="B922" s="309"/>
      <c r="C922" s="309"/>
      <c r="D922" s="309"/>
    </row>
    <row r="923" spans="2:4" ht="15.75" customHeight="1">
      <c r="B923" s="309"/>
      <c r="C923" s="309"/>
      <c r="D923" s="309"/>
    </row>
    <row r="924" spans="2:4" ht="15.75" customHeight="1">
      <c r="B924" s="309"/>
      <c r="C924" s="309"/>
      <c r="D924" s="309"/>
    </row>
    <row r="925" spans="2:4" ht="15.75" customHeight="1">
      <c r="B925" s="309"/>
      <c r="C925" s="309"/>
      <c r="D925" s="309"/>
    </row>
    <row r="926" spans="2:4" ht="15.75" customHeight="1">
      <c r="B926" s="309"/>
      <c r="C926" s="309"/>
      <c r="D926" s="309"/>
    </row>
    <row r="927" spans="2:4" ht="15.75" customHeight="1">
      <c r="B927" s="309"/>
      <c r="C927" s="309"/>
      <c r="D927" s="309"/>
    </row>
    <row r="928" spans="2:4" ht="15.75" customHeight="1">
      <c r="B928" s="309"/>
      <c r="C928" s="309"/>
      <c r="D928" s="309"/>
    </row>
    <row r="929" spans="2:4" ht="15.75" customHeight="1">
      <c r="B929" s="309"/>
      <c r="C929" s="309"/>
      <c r="D929" s="309"/>
    </row>
    <row r="930" spans="2:4" ht="15.75" customHeight="1">
      <c r="B930" s="309"/>
      <c r="C930" s="309"/>
      <c r="D930" s="309"/>
    </row>
    <row r="931" spans="2:4" ht="15.75" customHeight="1">
      <c r="B931" s="309"/>
      <c r="C931" s="309"/>
      <c r="D931" s="309"/>
    </row>
    <row r="932" spans="2:4" ht="15.75" customHeight="1">
      <c r="B932" s="309"/>
      <c r="C932" s="309"/>
      <c r="D932" s="309"/>
    </row>
    <row r="933" spans="2:4" ht="15.75" customHeight="1">
      <c r="B933" s="309"/>
      <c r="C933" s="309"/>
      <c r="D933" s="309"/>
    </row>
    <row r="934" spans="2:4" ht="15.75" customHeight="1">
      <c r="B934" s="309"/>
      <c r="C934" s="309"/>
      <c r="D934" s="309"/>
    </row>
    <row r="935" spans="2:4" ht="15.75" customHeight="1">
      <c r="B935" s="309"/>
      <c r="C935" s="309"/>
      <c r="D935" s="309"/>
    </row>
    <row r="936" spans="2:4" ht="15.75" customHeight="1">
      <c r="B936" s="309"/>
      <c r="C936" s="309"/>
      <c r="D936" s="309"/>
    </row>
    <row r="937" spans="2:4" ht="15.75" customHeight="1">
      <c r="B937" s="309"/>
      <c r="C937" s="309"/>
      <c r="D937" s="309"/>
    </row>
    <row r="938" spans="2:4" ht="15.75" customHeight="1">
      <c r="B938" s="309"/>
      <c r="C938" s="309"/>
      <c r="D938" s="309"/>
    </row>
    <row r="939" spans="2:4" ht="15.75" customHeight="1">
      <c r="B939" s="309"/>
      <c r="C939" s="309"/>
      <c r="D939" s="309"/>
    </row>
    <row r="940" spans="2:4" ht="15.75" customHeight="1">
      <c r="B940" s="309"/>
      <c r="C940" s="309"/>
      <c r="D940" s="309"/>
    </row>
    <row r="941" spans="2:4" ht="15.75" customHeight="1">
      <c r="B941" s="309"/>
      <c r="C941" s="309"/>
      <c r="D941" s="309"/>
    </row>
    <row r="942" spans="2:4" ht="15.75" customHeight="1">
      <c r="B942" s="309"/>
      <c r="C942" s="309"/>
      <c r="D942" s="309"/>
    </row>
    <row r="943" spans="2:4" ht="15.75" customHeight="1">
      <c r="B943" s="309"/>
      <c r="C943" s="309"/>
      <c r="D943" s="309"/>
    </row>
    <row r="944" spans="2:4" ht="15.75" customHeight="1">
      <c r="B944" s="309"/>
      <c r="C944" s="309"/>
      <c r="D944" s="309"/>
    </row>
    <row r="945" spans="2:4" ht="15.75" customHeight="1">
      <c r="B945" s="309"/>
      <c r="C945" s="309"/>
      <c r="D945" s="309"/>
    </row>
    <row r="946" spans="2:4" ht="15.75" customHeight="1">
      <c r="B946" s="309"/>
      <c r="C946" s="309"/>
      <c r="D946" s="309"/>
    </row>
    <row r="947" spans="2:4" ht="15.75" customHeight="1">
      <c r="B947" s="309"/>
      <c r="C947" s="309"/>
      <c r="D947" s="309"/>
    </row>
    <row r="948" spans="2:4" ht="15.75" customHeight="1">
      <c r="B948" s="309"/>
      <c r="C948" s="309"/>
      <c r="D948" s="309"/>
    </row>
    <row r="949" spans="2:4" ht="15.75" customHeight="1">
      <c r="B949" s="309"/>
      <c r="C949" s="309"/>
      <c r="D949" s="309"/>
    </row>
    <row r="950" spans="2:4" ht="15.75" customHeight="1">
      <c r="B950" s="309"/>
      <c r="C950" s="309"/>
      <c r="D950" s="309"/>
    </row>
    <row r="951" spans="2:4" ht="15.75" customHeight="1">
      <c r="B951" s="309"/>
      <c r="C951" s="309"/>
      <c r="D951" s="309"/>
    </row>
    <row r="952" spans="2:4" ht="15.75" customHeight="1">
      <c r="B952" s="309"/>
      <c r="C952" s="309"/>
      <c r="D952" s="309"/>
    </row>
    <row r="953" spans="2:4" ht="15.75" customHeight="1">
      <c r="B953" s="309"/>
      <c r="C953" s="309"/>
      <c r="D953" s="309"/>
    </row>
    <row r="954" spans="2:4" ht="15.75" customHeight="1">
      <c r="B954" s="309"/>
      <c r="C954" s="309"/>
      <c r="D954" s="309"/>
    </row>
    <row r="955" spans="2:4" ht="15.75" customHeight="1">
      <c r="B955" s="309"/>
      <c r="C955" s="309"/>
      <c r="D955" s="309"/>
    </row>
    <row r="956" spans="2:4" ht="15.75" customHeight="1">
      <c r="B956" s="309"/>
      <c r="C956" s="309"/>
      <c r="D956" s="309"/>
    </row>
    <row r="957" spans="2:4" ht="15.75" customHeight="1">
      <c r="B957" s="309"/>
      <c r="C957" s="309"/>
      <c r="D957" s="309"/>
    </row>
    <row r="958" spans="2:4" ht="15.75" customHeight="1">
      <c r="B958" s="309"/>
      <c r="C958" s="309"/>
      <c r="D958" s="309"/>
    </row>
    <row r="959" spans="2:4" ht="15.75" customHeight="1">
      <c r="B959" s="309"/>
      <c r="C959" s="309"/>
      <c r="D959" s="309"/>
    </row>
    <row r="960" spans="2:4" ht="15.75" customHeight="1">
      <c r="B960" s="309"/>
      <c r="C960" s="309"/>
      <c r="D960" s="309"/>
    </row>
    <row r="961" spans="2:4" ht="15.75" customHeight="1">
      <c r="B961" s="309"/>
      <c r="C961" s="309"/>
      <c r="D961" s="309"/>
    </row>
    <row r="962" spans="2:4" ht="15.75" customHeight="1">
      <c r="B962" s="309"/>
      <c r="C962" s="309"/>
      <c r="D962" s="309"/>
    </row>
    <row r="963" spans="2:4" ht="15.75" customHeight="1">
      <c r="B963" s="309"/>
      <c r="C963" s="309"/>
      <c r="D963" s="309"/>
    </row>
    <row r="964" spans="2:4" ht="15.75" customHeight="1">
      <c r="B964" s="309"/>
      <c r="C964" s="309"/>
      <c r="D964" s="309"/>
    </row>
    <row r="965" spans="2:4" ht="15.75" customHeight="1">
      <c r="B965" s="309"/>
      <c r="C965" s="309"/>
      <c r="D965" s="309"/>
    </row>
    <row r="966" spans="2:4" ht="15.75" customHeight="1">
      <c r="B966" s="309"/>
      <c r="C966" s="309"/>
      <c r="D966" s="309"/>
    </row>
    <row r="967" spans="2:4" ht="15.75" customHeight="1">
      <c r="B967" s="309"/>
      <c r="C967" s="309"/>
      <c r="D967" s="309"/>
    </row>
    <row r="968" spans="2:4" ht="15.75" customHeight="1">
      <c r="B968" s="309"/>
      <c r="C968" s="309"/>
      <c r="D968" s="309"/>
    </row>
    <row r="969" spans="2:4" ht="15.75" customHeight="1">
      <c r="B969" s="309"/>
      <c r="C969" s="309"/>
      <c r="D969" s="309"/>
    </row>
    <row r="970" spans="2:4" ht="15.75" customHeight="1">
      <c r="B970" s="309"/>
      <c r="C970" s="309"/>
      <c r="D970" s="309"/>
    </row>
    <row r="971" spans="2:4" ht="15.75" customHeight="1">
      <c r="B971" s="309"/>
      <c r="C971" s="309"/>
      <c r="D971" s="309"/>
    </row>
    <row r="972" spans="2:4" ht="15.75" customHeight="1">
      <c r="B972" s="309"/>
      <c r="C972" s="309"/>
      <c r="D972" s="309"/>
    </row>
    <row r="973" spans="2:4" ht="15.75" customHeight="1">
      <c r="B973" s="309"/>
      <c r="C973" s="309"/>
      <c r="D973" s="309"/>
    </row>
    <row r="974" spans="2:4" ht="15.75" customHeight="1">
      <c r="B974" s="309"/>
      <c r="C974" s="309"/>
      <c r="D974" s="309"/>
    </row>
    <row r="975" spans="2:4" ht="15.75" customHeight="1">
      <c r="B975" s="309"/>
      <c r="C975" s="309"/>
      <c r="D975" s="309"/>
    </row>
    <row r="976" spans="2:4" ht="15.75" customHeight="1">
      <c r="B976" s="309"/>
      <c r="C976" s="309"/>
      <c r="D976" s="309"/>
    </row>
    <row r="977" spans="2:4" ht="15.75" customHeight="1">
      <c r="B977" s="309"/>
      <c r="C977" s="309"/>
      <c r="D977" s="309"/>
    </row>
    <row r="978" spans="2:4" ht="15.75" customHeight="1">
      <c r="B978" s="309"/>
      <c r="C978" s="309"/>
      <c r="D978" s="309"/>
    </row>
    <row r="979" spans="2:4" ht="15.75" customHeight="1">
      <c r="B979" s="309"/>
      <c r="C979" s="309"/>
      <c r="D979" s="309"/>
    </row>
    <row r="980" spans="2:4" ht="15.75" customHeight="1">
      <c r="B980" s="309"/>
      <c r="C980" s="309"/>
      <c r="D980" s="309"/>
    </row>
    <row r="981" spans="2:4" ht="15.75" customHeight="1">
      <c r="B981" s="309"/>
      <c r="C981" s="309"/>
      <c r="D981" s="309"/>
    </row>
    <row r="982" spans="2:4" ht="15.75" customHeight="1">
      <c r="B982" s="309"/>
      <c r="C982" s="309"/>
      <c r="D982" s="309"/>
    </row>
    <row r="983" spans="2:4" ht="15.75" customHeight="1">
      <c r="B983" s="309"/>
      <c r="C983" s="309"/>
      <c r="D983" s="309"/>
    </row>
    <row r="984" spans="2:4" ht="15.75" customHeight="1">
      <c r="B984" s="309"/>
      <c r="C984" s="309"/>
      <c r="D984" s="309"/>
    </row>
    <row r="985" spans="2:4" ht="15.75" customHeight="1">
      <c r="B985" s="309"/>
      <c r="C985" s="309"/>
      <c r="D985" s="309"/>
    </row>
    <row r="986" spans="2:4" ht="15.75" customHeight="1">
      <c r="B986" s="309"/>
      <c r="C986" s="309"/>
      <c r="D986" s="309"/>
    </row>
    <row r="987" spans="2:4" ht="15.75" customHeight="1">
      <c r="B987" s="309"/>
      <c r="C987" s="309"/>
      <c r="D987" s="309"/>
    </row>
    <row r="988" spans="2:4" ht="15.75" customHeight="1">
      <c r="B988" s="309"/>
      <c r="C988" s="309"/>
      <c r="D988" s="309"/>
    </row>
    <row r="989" spans="2:4" ht="15.75" customHeight="1">
      <c r="B989" s="309"/>
      <c r="C989" s="309"/>
      <c r="D989" s="309"/>
    </row>
    <row r="990" spans="2:4" ht="15.75" customHeight="1">
      <c r="B990" s="309"/>
      <c r="C990" s="309"/>
      <c r="D990" s="309"/>
    </row>
    <row r="991" spans="2:4" ht="15.75" customHeight="1">
      <c r="B991" s="309"/>
      <c r="C991" s="309"/>
      <c r="D991" s="309"/>
    </row>
    <row r="992" spans="2:4" ht="15.75" customHeight="1">
      <c r="B992" s="309"/>
      <c r="C992" s="309"/>
      <c r="D992" s="309"/>
    </row>
    <row r="993" spans="2:4" ht="15.75" customHeight="1">
      <c r="B993" s="309"/>
      <c r="C993" s="309"/>
      <c r="D993" s="309"/>
    </row>
    <row r="994" spans="2:4" ht="15.75" customHeight="1">
      <c r="B994" s="309"/>
      <c r="C994" s="309"/>
      <c r="D994" s="309"/>
    </row>
    <row r="995" spans="2:4" ht="15.75" customHeight="1">
      <c r="B995" s="309"/>
      <c r="C995" s="309"/>
      <c r="D995" s="309"/>
    </row>
    <row r="996" spans="2:4" ht="15.75" customHeight="1">
      <c r="B996" s="309"/>
      <c r="C996" s="309"/>
      <c r="D996" s="309"/>
    </row>
    <row r="997" spans="2:4" ht="15.75" customHeight="1">
      <c r="B997" s="309"/>
      <c r="C997" s="309"/>
      <c r="D997" s="309"/>
    </row>
    <row r="998" spans="2:4" ht="15.75" customHeight="1">
      <c r="B998" s="309"/>
      <c r="C998" s="309"/>
      <c r="D998" s="309"/>
    </row>
    <row r="999" spans="2:4" ht="15.75" customHeight="1">
      <c r="B999" s="309"/>
      <c r="C999" s="309"/>
      <c r="D999" s="309"/>
    </row>
    <row r="1000" spans="2:4" ht="15.75" customHeight="1">
      <c r="B1000" s="309"/>
      <c r="C1000" s="309"/>
      <c r="D1000" s="309"/>
    </row>
    <row r="1001" spans="2:4" ht="15.75" customHeight="1">
      <c r="B1001" s="309"/>
      <c r="C1001" s="309"/>
      <c r="D1001" s="309"/>
    </row>
    <row r="1002" spans="2:4" ht="15.75" customHeight="1">
      <c r="B1002" s="309"/>
      <c r="C1002" s="309"/>
      <c r="D1002" s="309"/>
    </row>
    <row r="1003" spans="2:4" ht="15.75" customHeight="1">
      <c r="B1003" s="309"/>
      <c r="C1003" s="309"/>
      <c r="D1003" s="309"/>
    </row>
    <row r="1004" spans="2:4" ht="15.75" customHeight="1">
      <c r="B1004" s="309"/>
      <c r="C1004" s="309"/>
      <c r="D1004" s="309"/>
    </row>
    <row r="1005" spans="2:4" ht="15.75" customHeight="1">
      <c r="B1005" s="309"/>
      <c r="C1005" s="309"/>
      <c r="D1005" s="309"/>
    </row>
    <row r="1006" spans="2:4" ht="15.75" customHeight="1">
      <c r="B1006" s="309"/>
      <c r="C1006" s="309"/>
      <c r="D1006" s="309"/>
    </row>
    <row r="1007" spans="2:4" ht="15.75" customHeight="1">
      <c r="B1007" s="309"/>
      <c r="C1007" s="309"/>
      <c r="D1007" s="309"/>
    </row>
    <row r="1008" spans="2:4" ht="15.75" customHeight="1">
      <c r="B1008" s="309"/>
      <c r="C1008" s="309"/>
      <c r="D1008" s="309"/>
    </row>
    <row r="1009" spans="2:4" ht="15.75" customHeight="1">
      <c r="B1009" s="309"/>
      <c r="C1009" s="309"/>
      <c r="D1009" s="309"/>
    </row>
    <row r="1010" spans="2:4" ht="15.75" customHeight="1">
      <c r="B1010" s="309"/>
      <c r="C1010" s="309"/>
      <c r="D1010" s="309"/>
    </row>
    <row r="1011" spans="2:4" ht="15.75" customHeight="1">
      <c r="B1011" s="309"/>
      <c r="C1011" s="309"/>
      <c r="D1011" s="309"/>
    </row>
    <row r="1012" spans="2:4" ht="15.75" customHeight="1">
      <c r="B1012" s="309"/>
      <c r="C1012" s="309"/>
      <c r="D1012" s="309"/>
    </row>
    <row r="1013" spans="2:4" ht="15.75" customHeight="1">
      <c r="B1013" s="309"/>
      <c r="C1013" s="309"/>
      <c r="D1013" s="309"/>
    </row>
    <row r="1014" spans="2:4" ht="15.75" customHeight="1">
      <c r="B1014" s="309"/>
      <c r="C1014" s="309"/>
      <c r="D1014" s="309"/>
    </row>
    <row r="1015" spans="2:4" ht="15.75" customHeight="1">
      <c r="B1015" s="309"/>
      <c r="C1015" s="309"/>
      <c r="D1015" s="309"/>
    </row>
    <row r="1016" spans="2:4" ht="15.75" customHeight="1">
      <c r="B1016" s="309"/>
      <c r="C1016" s="309"/>
      <c r="D1016" s="309"/>
    </row>
    <row r="1017" spans="2:4" ht="15.75" customHeight="1">
      <c r="B1017" s="309"/>
      <c r="C1017" s="309"/>
      <c r="D1017" s="309"/>
    </row>
    <row r="1018" spans="2:4" ht="15.75" customHeight="1">
      <c r="B1018" s="309"/>
      <c r="C1018" s="309"/>
      <c r="D1018" s="309"/>
    </row>
    <row r="1019" spans="2:4" ht="15.75" customHeight="1">
      <c r="B1019" s="309"/>
      <c r="C1019" s="309"/>
      <c r="D1019" s="309"/>
    </row>
    <row r="1020" spans="2:4" ht="15.75" customHeight="1">
      <c r="B1020" s="309"/>
      <c r="C1020" s="309"/>
      <c r="D1020" s="309"/>
    </row>
    <row r="1021" spans="2:4" ht="15.75" customHeight="1">
      <c r="B1021" s="309"/>
      <c r="C1021" s="309"/>
      <c r="D1021" s="309"/>
    </row>
    <row r="1022" spans="2:4" ht="15.75" customHeight="1">
      <c r="B1022" s="309"/>
      <c r="C1022" s="309"/>
      <c r="D1022" s="309"/>
    </row>
    <row r="1023" spans="2:4" ht="15.75" customHeight="1">
      <c r="B1023" s="309"/>
      <c r="C1023" s="309"/>
      <c r="D1023" s="309"/>
    </row>
    <row r="1024" spans="2:4" ht="15.75" customHeight="1">
      <c r="B1024" s="309"/>
      <c r="C1024" s="309"/>
      <c r="D1024" s="309"/>
    </row>
    <row r="1025" spans="2:4" ht="15.75" customHeight="1">
      <c r="B1025" s="309"/>
      <c r="C1025" s="309"/>
      <c r="D1025" s="309"/>
    </row>
    <row r="1026" spans="2:4" ht="15.75" customHeight="1">
      <c r="B1026" s="309"/>
      <c r="C1026" s="309"/>
      <c r="D1026" s="309"/>
    </row>
    <row r="1027" spans="2:4" ht="15.75" customHeight="1">
      <c r="B1027" s="309"/>
      <c r="C1027" s="309"/>
      <c r="D1027" s="309"/>
    </row>
    <row r="1028" spans="2:4" ht="15.75" customHeight="1">
      <c r="B1028" s="309"/>
      <c r="C1028" s="309"/>
      <c r="D1028" s="309"/>
    </row>
    <row r="1029" spans="2:4" ht="15.75" customHeight="1">
      <c r="B1029" s="309"/>
      <c r="C1029" s="309"/>
      <c r="D1029" s="309"/>
    </row>
    <row r="1030" spans="2:4" ht="15.75" customHeight="1">
      <c r="B1030" s="309"/>
      <c r="C1030" s="309"/>
      <c r="D1030" s="309"/>
    </row>
    <row r="1031" spans="2:4" ht="15.75" customHeight="1">
      <c r="B1031" s="309"/>
      <c r="C1031" s="309"/>
      <c r="D1031" s="309"/>
    </row>
    <row r="1032" spans="2:4" ht="15.75" customHeight="1">
      <c r="B1032" s="309"/>
      <c r="C1032" s="309"/>
      <c r="D1032" s="309"/>
    </row>
    <row r="1033" spans="2:4" ht="15.75" customHeight="1">
      <c r="B1033" s="309"/>
      <c r="C1033" s="309"/>
      <c r="D1033" s="309"/>
    </row>
    <row r="1034" spans="2:4" ht="15.75" customHeight="1">
      <c r="B1034" s="309"/>
      <c r="C1034" s="309"/>
      <c r="D1034" s="309"/>
    </row>
    <row r="1035" spans="2:4" ht="15.75" customHeight="1">
      <c r="B1035" s="309"/>
      <c r="C1035" s="309"/>
      <c r="D1035" s="309"/>
    </row>
    <row r="1036" spans="2:4" ht="15.75" customHeight="1">
      <c r="B1036" s="309"/>
      <c r="C1036" s="309"/>
      <c r="D1036" s="309"/>
    </row>
    <row r="1037" spans="2:4" ht="15.75" customHeight="1">
      <c r="B1037" s="309"/>
      <c r="C1037" s="309"/>
      <c r="D1037" s="309"/>
    </row>
    <row r="1038" spans="2:4" ht="15.75" customHeight="1">
      <c r="B1038" s="309"/>
      <c r="C1038" s="309"/>
      <c r="D1038" s="309"/>
    </row>
    <row r="1039" spans="2:4" ht="15.75" customHeight="1">
      <c r="B1039" s="309"/>
      <c r="C1039" s="309"/>
      <c r="D1039" s="309"/>
    </row>
    <row r="1040" spans="2:4" ht="15.75" customHeight="1">
      <c r="B1040" s="309"/>
      <c r="C1040" s="309"/>
      <c r="D1040" s="309"/>
    </row>
    <row r="1041" spans="2:4" ht="15.75" customHeight="1">
      <c r="B1041" s="309"/>
      <c r="C1041" s="309"/>
      <c r="D1041" s="309"/>
    </row>
    <row r="1042" spans="2:4" ht="15.75" customHeight="1">
      <c r="B1042" s="309"/>
      <c r="C1042" s="309"/>
      <c r="D1042" s="309"/>
    </row>
    <row r="1043" spans="2:4" ht="15.75" customHeight="1">
      <c r="B1043" s="309"/>
      <c r="C1043" s="309"/>
      <c r="D1043" s="309"/>
    </row>
    <row r="1044" spans="2:4" ht="15.75" customHeight="1">
      <c r="B1044" s="309"/>
      <c r="C1044" s="309"/>
      <c r="D1044" s="309"/>
    </row>
    <row r="1045" spans="2:4" ht="15.75" customHeight="1">
      <c r="B1045" s="309"/>
      <c r="C1045" s="309"/>
      <c r="D1045" s="309"/>
    </row>
    <row r="1046" spans="2:4" ht="15.75" customHeight="1">
      <c r="B1046" s="309"/>
      <c r="C1046" s="309"/>
      <c r="D1046" s="309"/>
    </row>
    <row r="1047" spans="2:4" ht="15.75" customHeight="1">
      <c r="B1047" s="309"/>
      <c r="C1047" s="309"/>
      <c r="D1047" s="309"/>
    </row>
    <row r="1048" spans="2:4" ht="15.75" customHeight="1">
      <c r="B1048" s="309"/>
      <c r="C1048" s="309"/>
      <c r="D1048" s="309"/>
    </row>
    <row r="1049" spans="2:4" ht="15.75" customHeight="1">
      <c r="B1049" s="309"/>
      <c r="C1049" s="309"/>
      <c r="D1049" s="309"/>
    </row>
    <row r="1050" spans="2:4" ht="15.75" customHeight="1">
      <c r="B1050" s="309"/>
      <c r="C1050" s="309"/>
      <c r="D1050" s="309"/>
    </row>
    <row r="1051" spans="2:4" ht="15.75" customHeight="1">
      <c r="B1051" s="309"/>
      <c r="C1051" s="309"/>
      <c r="D1051" s="309"/>
    </row>
    <row r="1052" spans="2:4" ht="15.75" customHeight="1">
      <c r="B1052" s="309"/>
      <c r="C1052" s="309"/>
      <c r="D1052" s="309"/>
    </row>
    <row r="1053" spans="2:4" ht="15.75" customHeight="1">
      <c r="B1053" s="309"/>
      <c r="C1053" s="309"/>
      <c r="D1053" s="309"/>
    </row>
    <row r="1054" spans="2:4" ht="15.75" customHeight="1">
      <c r="B1054" s="309"/>
      <c r="C1054" s="309"/>
      <c r="D1054" s="309"/>
    </row>
    <row r="1055" spans="2:4" ht="15.75" customHeight="1">
      <c r="B1055" s="309"/>
      <c r="C1055" s="309"/>
      <c r="D1055" s="309"/>
    </row>
    <row r="1056" spans="2:4" ht="15.75" customHeight="1">
      <c r="B1056" s="309"/>
      <c r="C1056" s="309"/>
      <c r="D1056" s="309"/>
    </row>
    <row r="1057" spans="2:4" ht="15.75" customHeight="1">
      <c r="B1057" s="309"/>
      <c r="C1057" s="309"/>
      <c r="D1057" s="309"/>
    </row>
    <row r="1058" spans="2:4" ht="15.75" customHeight="1">
      <c r="B1058" s="309"/>
      <c r="C1058" s="309"/>
      <c r="D1058" s="309"/>
    </row>
    <row r="1059" spans="2:4" ht="15.75" customHeight="1">
      <c r="B1059" s="309"/>
      <c r="C1059" s="309"/>
      <c r="D1059" s="309"/>
    </row>
    <row r="1060" spans="2:4" ht="15.75" customHeight="1">
      <c r="B1060" s="309"/>
      <c r="C1060" s="309"/>
      <c r="D1060" s="309"/>
    </row>
    <row r="1061" spans="2:4" ht="15.75" customHeight="1">
      <c r="B1061" s="309"/>
      <c r="C1061" s="309"/>
      <c r="D1061" s="309"/>
    </row>
    <row r="1062" spans="2:4" ht="15.75" customHeight="1">
      <c r="B1062" s="309"/>
      <c r="C1062" s="309"/>
      <c r="D1062" s="309"/>
    </row>
    <row r="1063" spans="2:4" ht="15.75" customHeight="1">
      <c r="B1063" s="309"/>
      <c r="C1063" s="309"/>
      <c r="D1063" s="309"/>
    </row>
    <row r="1064" spans="2:4" ht="15.75" customHeight="1">
      <c r="B1064" s="309"/>
      <c r="C1064" s="309"/>
      <c r="D1064" s="309"/>
    </row>
    <row r="1065" spans="2:4" ht="15.75" customHeight="1">
      <c r="B1065" s="309"/>
      <c r="C1065" s="309"/>
      <c r="D1065" s="309"/>
    </row>
    <row r="1066" spans="2:4" ht="15.75" customHeight="1">
      <c r="B1066" s="309"/>
      <c r="C1066" s="309"/>
      <c r="D1066" s="309"/>
    </row>
    <row r="1067" spans="2:4" ht="15.75" customHeight="1">
      <c r="B1067" s="309"/>
      <c r="C1067" s="309"/>
      <c r="D1067" s="309"/>
    </row>
    <row r="1068" spans="2:4" ht="15.75" customHeight="1">
      <c r="B1068" s="309"/>
      <c r="C1068" s="309"/>
      <c r="D1068" s="309"/>
    </row>
    <row r="1069" spans="2:4" ht="15.75" customHeight="1">
      <c r="B1069" s="309"/>
      <c r="C1069" s="309"/>
      <c r="D1069" s="309"/>
    </row>
    <row r="1070" spans="2:4" ht="15.75" customHeight="1">
      <c r="B1070" s="309"/>
      <c r="C1070" s="309"/>
      <c r="D1070" s="309"/>
    </row>
    <row r="1071" spans="2:4" ht="15.75" customHeight="1">
      <c r="B1071" s="309"/>
      <c r="C1071" s="309"/>
      <c r="D1071" s="309"/>
    </row>
    <row r="1072" spans="2:4" ht="15.75" customHeight="1">
      <c r="B1072" s="309"/>
      <c r="C1072" s="309"/>
      <c r="D1072" s="309"/>
    </row>
    <row r="1073" spans="2:4" ht="15.75" customHeight="1">
      <c r="B1073" s="309"/>
      <c r="C1073" s="309"/>
      <c r="D1073" s="309"/>
    </row>
    <row r="1074" spans="2:4" ht="15.75" customHeight="1">
      <c r="B1074" s="309"/>
      <c r="C1074" s="309"/>
      <c r="D1074" s="309"/>
    </row>
    <row r="1075" spans="2:4" ht="15.75" customHeight="1">
      <c r="B1075" s="309"/>
      <c r="C1075" s="309"/>
      <c r="D1075" s="309"/>
    </row>
    <row r="1076" spans="2:4" ht="15.75" customHeight="1">
      <c r="B1076" s="309"/>
      <c r="C1076" s="309"/>
      <c r="D1076" s="309"/>
    </row>
    <row r="1077" spans="2:4" ht="15.75" customHeight="1">
      <c r="B1077" s="309"/>
      <c r="C1077" s="309"/>
      <c r="D1077" s="309"/>
    </row>
    <row r="1078" spans="2:4" ht="15.75" customHeight="1">
      <c r="B1078" s="309"/>
      <c r="C1078" s="309"/>
      <c r="D1078" s="309"/>
    </row>
    <row r="1079" spans="2:4" ht="15.75" customHeight="1">
      <c r="B1079" s="309"/>
      <c r="C1079" s="309"/>
      <c r="D1079" s="309"/>
    </row>
    <row r="1080" spans="2:4" ht="15.75" customHeight="1">
      <c r="B1080" s="309"/>
      <c r="C1080" s="309"/>
      <c r="D1080" s="309"/>
    </row>
    <row r="1081" spans="2:4" ht="15.75" customHeight="1">
      <c r="B1081" s="309"/>
      <c r="C1081" s="309"/>
      <c r="D1081" s="309"/>
    </row>
    <row r="1082" spans="2:4" ht="15.75" customHeight="1">
      <c r="B1082" s="309"/>
      <c r="C1082" s="309"/>
      <c r="D1082" s="309"/>
    </row>
    <row r="1083" spans="2:4" ht="15.75" customHeight="1">
      <c r="B1083" s="309"/>
      <c r="C1083" s="309"/>
      <c r="D1083" s="309"/>
    </row>
    <row r="1084" spans="2:4" ht="15.75" customHeight="1">
      <c r="B1084" s="309"/>
      <c r="C1084" s="309"/>
      <c r="D1084" s="309"/>
    </row>
    <row r="1085" spans="2:4" ht="15.75" customHeight="1">
      <c r="B1085" s="309"/>
      <c r="C1085" s="309"/>
      <c r="D1085" s="309"/>
    </row>
    <row r="1086" spans="2:4" ht="15.75" customHeight="1">
      <c r="B1086" s="309"/>
      <c r="C1086" s="309"/>
      <c r="D1086" s="309"/>
    </row>
    <row r="1087" spans="2:4" ht="15.75" customHeight="1">
      <c r="B1087" s="309"/>
      <c r="C1087" s="309"/>
      <c r="D1087" s="309"/>
    </row>
    <row r="1088" spans="2:4" ht="15.75" customHeight="1">
      <c r="B1088" s="309"/>
      <c r="C1088" s="309"/>
      <c r="D1088" s="309"/>
    </row>
    <row r="1089" spans="2:4" ht="15.75" customHeight="1">
      <c r="B1089" s="309"/>
      <c r="C1089" s="309"/>
      <c r="D1089" s="309"/>
    </row>
    <row r="1090" spans="2:4" ht="15.75" customHeight="1">
      <c r="B1090" s="309"/>
      <c r="C1090" s="309"/>
      <c r="D1090" s="309"/>
    </row>
    <row r="1091" spans="2:4" ht="15.75" customHeight="1">
      <c r="B1091" s="309"/>
      <c r="C1091" s="309"/>
      <c r="D1091" s="309"/>
    </row>
    <row r="1092" spans="2:4" ht="15.75" customHeight="1">
      <c r="B1092" s="309"/>
      <c r="C1092" s="309"/>
      <c r="D1092" s="309"/>
    </row>
    <row r="1093" spans="2:4" ht="15.75" customHeight="1">
      <c r="B1093" s="309"/>
      <c r="C1093" s="309"/>
      <c r="D1093" s="309"/>
    </row>
    <row r="1094" spans="2:4" ht="15.75" customHeight="1">
      <c r="B1094" s="309"/>
      <c r="C1094" s="309"/>
      <c r="D1094" s="309"/>
    </row>
    <row r="1095" spans="2:4" ht="15.75" customHeight="1">
      <c r="B1095" s="309"/>
      <c r="C1095" s="309"/>
      <c r="D1095" s="309"/>
    </row>
    <row r="1096" spans="2:4" ht="15.75" customHeight="1">
      <c r="B1096" s="309"/>
      <c r="C1096" s="309"/>
      <c r="D1096" s="309"/>
    </row>
    <row r="1097" spans="2:4" ht="15.75" customHeight="1">
      <c r="B1097" s="309"/>
      <c r="C1097" s="309"/>
      <c r="D1097" s="309"/>
    </row>
    <row r="1098" spans="2:4" ht="15.75" customHeight="1">
      <c r="B1098" s="309"/>
      <c r="C1098" s="309"/>
      <c r="D1098" s="309"/>
    </row>
    <row r="1099" spans="2:4" ht="15.75" customHeight="1">
      <c r="B1099" s="309"/>
      <c r="C1099" s="309"/>
      <c r="D1099" s="309"/>
    </row>
    <row r="1100" spans="2:4" ht="15.75" customHeight="1">
      <c r="B1100" s="309"/>
      <c r="C1100" s="309"/>
      <c r="D1100" s="309"/>
    </row>
    <row r="1101" spans="2:4" ht="15.75" customHeight="1">
      <c r="B1101" s="309"/>
      <c r="C1101" s="309"/>
      <c r="D1101" s="309"/>
    </row>
    <row r="1102" spans="2:4" ht="15.75" customHeight="1">
      <c r="B1102" s="309"/>
      <c r="C1102" s="309"/>
      <c r="D1102" s="309"/>
    </row>
    <row r="1103" spans="2:4" ht="15.75" customHeight="1">
      <c r="B1103" s="309"/>
      <c r="C1103" s="309"/>
      <c r="D1103" s="309"/>
    </row>
    <row r="1104" spans="2:4" ht="15.75" customHeight="1">
      <c r="B1104" s="309"/>
      <c r="C1104" s="309"/>
      <c r="D1104" s="309"/>
    </row>
    <row r="1105" spans="2:4" ht="15.75" customHeight="1">
      <c r="B1105" s="309"/>
      <c r="C1105" s="309"/>
      <c r="D1105" s="309"/>
    </row>
    <row r="1106" spans="2:4" ht="15.75" customHeight="1">
      <c r="B1106" s="309"/>
      <c r="C1106" s="309"/>
      <c r="D1106" s="309"/>
    </row>
    <row r="1107" spans="2:4" ht="15.75" customHeight="1">
      <c r="B1107" s="309"/>
      <c r="C1107" s="309"/>
      <c r="D1107" s="309"/>
    </row>
    <row r="1108" spans="2:4" ht="15.75" customHeight="1">
      <c r="B1108" s="309"/>
      <c r="C1108" s="309"/>
      <c r="D1108" s="309"/>
    </row>
    <row r="1109" spans="2:4" ht="15.75" customHeight="1">
      <c r="B1109" s="309"/>
      <c r="C1109" s="309"/>
      <c r="D1109" s="309"/>
    </row>
    <row r="1110" spans="2:4" ht="15.75" customHeight="1">
      <c r="B1110" s="309"/>
      <c r="C1110" s="309"/>
      <c r="D1110" s="309"/>
    </row>
    <row r="1111" spans="2:4" ht="15.75" customHeight="1">
      <c r="B1111" s="309"/>
      <c r="C1111" s="309"/>
      <c r="D1111" s="309"/>
    </row>
    <row r="1112" spans="2:4" ht="15.75" customHeight="1">
      <c r="B1112" s="309"/>
      <c r="C1112" s="309"/>
      <c r="D1112" s="309"/>
    </row>
    <row r="1113" spans="2:4" ht="15.75" customHeight="1">
      <c r="B1113" s="309"/>
      <c r="C1113" s="309"/>
      <c r="D1113" s="309"/>
    </row>
    <row r="1114" spans="2:4" ht="15.75" customHeight="1">
      <c r="B1114" s="309"/>
      <c r="C1114" s="309"/>
      <c r="D1114" s="309"/>
    </row>
    <row r="1115" spans="2:4" ht="15.75" customHeight="1">
      <c r="B1115" s="309"/>
      <c r="C1115" s="309"/>
      <c r="D1115" s="309"/>
    </row>
    <row r="1116" spans="2:4" ht="15.75" customHeight="1">
      <c r="B1116" s="309"/>
      <c r="C1116" s="309"/>
      <c r="D1116" s="309"/>
    </row>
    <row r="1117" spans="2:4" ht="15.75" customHeight="1">
      <c r="B1117" s="309"/>
      <c r="C1117" s="309"/>
      <c r="D1117" s="309"/>
    </row>
    <row r="1118" spans="2:4" ht="15.75" customHeight="1">
      <c r="B1118" s="309"/>
      <c r="C1118" s="309"/>
      <c r="D1118" s="309"/>
    </row>
    <row r="1119" spans="2:4" ht="15.75" customHeight="1">
      <c r="B1119" s="309"/>
      <c r="C1119" s="309"/>
      <c r="D1119" s="309"/>
    </row>
    <row r="1120" spans="2:4" ht="15.75" customHeight="1">
      <c r="B1120" s="309"/>
      <c r="C1120" s="309"/>
      <c r="D1120" s="309"/>
    </row>
    <row r="1121" spans="2:4" ht="15.75" customHeight="1">
      <c r="B1121" s="309"/>
      <c r="C1121" s="309"/>
      <c r="D1121" s="309"/>
    </row>
    <row r="1122" spans="2:4" ht="15.75" customHeight="1">
      <c r="B1122" s="309"/>
      <c r="C1122" s="309"/>
      <c r="D1122" s="309"/>
    </row>
    <row r="1123" spans="2:4" ht="15.75" customHeight="1">
      <c r="B1123" s="309"/>
      <c r="C1123" s="309"/>
      <c r="D1123" s="309"/>
    </row>
    <row r="1124" spans="2:4" ht="15.75" customHeight="1">
      <c r="B1124" s="309"/>
      <c r="C1124" s="309"/>
      <c r="D1124" s="309"/>
    </row>
    <row r="1125" spans="2:4" ht="15.75" customHeight="1">
      <c r="B1125" s="309"/>
      <c r="C1125" s="309"/>
      <c r="D1125" s="309"/>
    </row>
    <row r="1126" spans="2:4" ht="15.75" customHeight="1">
      <c r="B1126" s="309"/>
      <c r="C1126" s="309"/>
      <c r="D1126" s="309"/>
    </row>
    <row r="1127" spans="2:4" ht="15.75" customHeight="1">
      <c r="B1127" s="309"/>
      <c r="C1127" s="309"/>
      <c r="D1127" s="309"/>
    </row>
    <row r="1128" spans="2:4" ht="15.75" customHeight="1">
      <c r="B1128" s="309"/>
      <c r="C1128" s="309"/>
      <c r="D1128" s="309"/>
    </row>
    <row r="1129" spans="2:4" ht="15.75" customHeight="1">
      <c r="B1129" s="309"/>
      <c r="C1129" s="309"/>
      <c r="D1129" s="309"/>
    </row>
    <row r="1130" spans="2:4" ht="15.75" customHeight="1">
      <c r="B1130" s="309"/>
      <c r="C1130" s="309"/>
      <c r="D1130" s="309"/>
    </row>
    <row r="1131" spans="2:4" ht="15.75" customHeight="1">
      <c r="B1131" s="309"/>
      <c r="C1131" s="309"/>
      <c r="D1131" s="309"/>
    </row>
    <row r="1132" spans="2:4" ht="15.75" customHeight="1">
      <c r="B1132" s="309"/>
      <c r="C1132" s="309"/>
      <c r="D1132" s="309"/>
    </row>
    <row r="1133" spans="2:4" ht="15.75" customHeight="1">
      <c r="B1133" s="309"/>
      <c r="C1133" s="309"/>
      <c r="D1133" s="309"/>
    </row>
    <row r="1134" spans="2:4" ht="15.75" customHeight="1">
      <c r="B1134" s="309"/>
      <c r="C1134" s="309"/>
      <c r="D1134" s="309"/>
    </row>
    <row r="1135" spans="2:4" ht="15.75" customHeight="1">
      <c r="B1135" s="309"/>
      <c r="C1135" s="309"/>
      <c r="D1135" s="309"/>
    </row>
    <row r="1136" spans="2:4" ht="15.75" customHeight="1">
      <c r="B1136" s="309"/>
      <c r="C1136" s="309"/>
      <c r="D1136" s="309"/>
    </row>
    <row r="1137" spans="2:4" ht="15.75" customHeight="1">
      <c r="B1137" s="309"/>
      <c r="C1137" s="309"/>
      <c r="D1137" s="309"/>
    </row>
    <row r="1138" spans="2:4" ht="15.75" customHeight="1">
      <c r="B1138" s="309"/>
      <c r="C1138" s="309"/>
      <c r="D1138" s="309"/>
    </row>
    <row r="1139" spans="2:4" ht="15.75" customHeight="1">
      <c r="B1139" s="309"/>
      <c r="C1139" s="309"/>
      <c r="D1139" s="309"/>
    </row>
    <row r="1140" spans="2:4" ht="15.75" customHeight="1">
      <c r="B1140" s="309"/>
      <c r="C1140" s="309"/>
      <c r="D1140" s="309"/>
    </row>
    <row r="1141" spans="2:4" ht="15.75" customHeight="1">
      <c r="B1141" s="309"/>
      <c r="C1141" s="309"/>
      <c r="D1141" s="309"/>
    </row>
    <row r="1142" spans="2:4" ht="15.75" customHeight="1">
      <c r="B1142" s="309"/>
      <c r="C1142" s="309"/>
      <c r="D1142" s="309"/>
    </row>
    <row r="1143" spans="2:4" ht="15.75" customHeight="1">
      <c r="B1143" s="309"/>
      <c r="C1143" s="309"/>
      <c r="D1143" s="309"/>
    </row>
    <row r="1144" spans="2:4" ht="15.75" customHeight="1">
      <c r="B1144" s="309"/>
      <c r="C1144" s="309"/>
      <c r="D1144" s="309"/>
    </row>
    <row r="1145" spans="2:4" ht="15.75" customHeight="1">
      <c r="B1145" s="309"/>
      <c r="C1145" s="309"/>
      <c r="D1145" s="309"/>
    </row>
    <row r="1146" spans="2:4" ht="15.75" customHeight="1">
      <c r="B1146" s="309"/>
      <c r="C1146" s="309"/>
      <c r="D1146" s="309"/>
    </row>
    <row r="1147" spans="2:4" ht="15.75" customHeight="1">
      <c r="B1147" s="309"/>
      <c r="C1147" s="309"/>
      <c r="D1147" s="309"/>
    </row>
    <row r="1148" spans="2:4" ht="15.75" customHeight="1">
      <c r="B1148" s="309"/>
      <c r="C1148" s="309"/>
      <c r="D1148" s="309"/>
    </row>
    <row r="1149" spans="2:4" ht="15.75" customHeight="1">
      <c r="B1149" s="309"/>
      <c r="C1149" s="309"/>
      <c r="D1149" s="309"/>
    </row>
    <row r="1150" spans="2:4" ht="15.75" customHeight="1">
      <c r="B1150" s="309"/>
      <c r="C1150" s="309"/>
      <c r="D1150" s="309"/>
    </row>
    <row r="1151" spans="2:4" ht="15.75" customHeight="1">
      <c r="B1151" s="309"/>
      <c r="C1151" s="309"/>
      <c r="D1151" s="309"/>
    </row>
    <row r="1152" spans="2:4" ht="15.75" customHeight="1">
      <c r="B1152" s="309"/>
      <c r="C1152" s="309"/>
      <c r="D1152" s="309"/>
    </row>
    <row r="1153" spans="2:4" ht="15.75" customHeight="1">
      <c r="B1153" s="309"/>
      <c r="C1153" s="309"/>
      <c r="D1153" s="309"/>
    </row>
    <row r="1154" spans="2:4" ht="15.75" customHeight="1">
      <c r="B1154" s="309"/>
      <c r="C1154" s="309"/>
      <c r="D1154" s="309"/>
    </row>
    <row r="1155" spans="2:4" ht="15.75" customHeight="1">
      <c r="B1155" s="309"/>
      <c r="C1155" s="309"/>
      <c r="D1155" s="309"/>
    </row>
    <row r="1156" spans="2:4" ht="15.75" customHeight="1">
      <c r="B1156" s="309"/>
      <c r="C1156" s="309"/>
      <c r="D1156" s="309"/>
    </row>
    <row r="1157" spans="2:4" ht="15.75" customHeight="1">
      <c r="B1157" s="309"/>
      <c r="C1157" s="309"/>
      <c r="D1157" s="309"/>
    </row>
    <row r="1158" spans="2:4" ht="15.75" customHeight="1">
      <c r="B1158" s="309"/>
      <c r="C1158" s="309"/>
      <c r="D1158" s="309"/>
    </row>
    <row r="1159" spans="2:4" ht="15.75" customHeight="1">
      <c r="B1159" s="309"/>
      <c r="C1159" s="309"/>
      <c r="D1159" s="309"/>
    </row>
    <row r="1160" spans="2:4" ht="15.75" customHeight="1">
      <c r="B1160" s="309"/>
      <c r="C1160" s="309"/>
      <c r="D1160" s="309"/>
    </row>
    <row r="1161" spans="2:4" ht="15.75" customHeight="1">
      <c r="B1161" s="309"/>
      <c r="C1161" s="309"/>
      <c r="D1161" s="309"/>
    </row>
    <row r="1162" spans="2:4" ht="15.75" customHeight="1">
      <c r="B1162" s="309"/>
      <c r="C1162" s="309"/>
      <c r="D1162" s="309"/>
    </row>
    <row r="1163" spans="2:4" ht="15.75" customHeight="1">
      <c r="B1163" s="309"/>
      <c r="C1163" s="309"/>
      <c r="D1163" s="309"/>
    </row>
    <row r="1164" spans="2:4" ht="15.75" customHeight="1">
      <c r="B1164" s="309"/>
      <c r="C1164" s="309"/>
      <c r="D1164" s="309"/>
    </row>
    <row r="1165" spans="2:4" ht="15.75" customHeight="1">
      <c r="B1165" s="309"/>
      <c r="C1165" s="309"/>
      <c r="D1165" s="309"/>
    </row>
    <row r="1166" spans="2:4" ht="15.75" customHeight="1">
      <c r="B1166" s="309"/>
      <c r="C1166" s="309"/>
      <c r="D1166" s="309"/>
    </row>
    <row r="1167" spans="2:4" ht="15.75" customHeight="1">
      <c r="B1167" s="309"/>
      <c r="C1167" s="309"/>
      <c r="D1167" s="309"/>
    </row>
    <row r="1168" spans="2:4" ht="15.75" customHeight="1">
      <c r="B1168" s="309"/>
      <c r="C1168" s="309"/>
      <c r="D1168" s="309"/>
    </row>
    <row r="1169" spans="2:4" ht="15.75" customHeight="1">
      <c r="B1169" s="309"/>
      <c r="C1169" s="309"/>
      <c r="D1169" s="309"/>
    </row>
    <row r="1170" spans="2:4" ht="15.75" customHeight="1">
      <c r="B1170" s="309"/>
      <c r="C1170" s="309"/>
      <c r="D1170" s="309"/>
    </row>
    <row r="1171" spans="2:4" ht="15.75" customHeight="1">
      <c r="B1171" s="309"/>
      <c r="C1171" s="309"/>
      <c r="D1171" s="309"/>
    </row>
    <row r="1172" spans="2:4" ht="15.75" customHeight="1">
      <c r="B1172" s="309"/>
      <c r="C1172" s="309"/>
      <c r="D1172" s="309"/>
    </row>
    <row r="1173" spans="2:4" ht="15.75" customHeight="1">
      <c r="B1173" s="309"/>
      <c r="C1173" s="309"/>
      <c r="D1173" s="309"/>
    </row>
    <row r="1174" spans="2:4" ht="15.75" customHeight="1">
      <c r="B1174" s="309"/>
      <c r="C1174" s="309"/>
      <c r="D1174" s="309"/>
    </row>
    <row r="1175" spans="2:4" ht="15.75" customHeight="1">
      <c r="B1175" s="309"/>
      <c r="C1175" s="309"/>
      <c r="D1175" s="309"/>
    </row>
    <row r="1176" spans="2:4" ht="15.75" customHeight="1">
      <c r="B1176" s="309"/>
      <c r="C1176" s="309"/>
      <c r="D1176" s="309"/>
    </row>
    <row r="1177" spans="2:4" ht="15.75" customHeight="1">
      <c r="B1177" s="309"/>
      <c r="C1177" s="309"/>
      <c r="D1177" s="309"/>
    </row>
    <row r="1178" spans="2:4" ht="15.75" customHeight="1">
      <c r="B1178" s="309"/>
      <c r="C1178" s="309"/>
      <c r="D1178" s="309"/>
    </row>
    <row r="1179" spans="2:4" ht="15.75" customHeight="1">
      <c r="B1179" s="309"/>
      <c r="C1179" s="309"/>
      <c r="D1179" s="309"/>
    </row>
    <row r="1180" spans="2:4" ht="15.75" customHeight="1">
      <c r="B1180" s="309"/>
      <c r="C1180" s="309"/>
      <c r="D1180" s="309"/>
    </row>
    <row r="1181" spans="2:4" ht="15.75" customHeight="1">
      <c r="B1181" s="309"/>
      <c r="C1181" s="309"/>
      <c r="D1181" s="309"/>
    </row>
    <row r="1182" spans="2:4" ht="15.75" customHeight="1">
      <c r="B1182" s="309"/>
      <c r="C1182" s="309"/>
      <c r="D1182" s="309"/>
    </row>
    <row r="1183" spans="2:4" ht="15.75" customHeight="1">
      <c r="B1183" s="309"/>
      <c r="C1183" s="309"/>
      <c r="D1183" s="309"/>
    </row>
    <row r="1184" spans="2:4" ht="15.75" customHeight="1">
      <c r="B1184" s="309"/>
      <c r="C1184" s="309"/>
      <c r="D1184" s="309"/>
    </row>
    <row r="1185" spans="2:4" ht="15.75" customHeight="1">
      <c r="B1185" s="309"/>
      <c r="C1185" s="309"/>
      <c r="D1185" s="309"/>
    </row>
    <row r="1186" spans="2:4" ht="15.75" customHeight="1">
      <c r="B1186" s="309"/>
      <c r="C1186" s="309"/>
      <c r="D1186" s="309"/>
    </row>
    <row r="1187" spans="2:4" ht="15.75" customHeight="1">
      <c r="B1187" s="309"/>
      <c r="C1187" s="309"/>
      <c r="D1187" s="309"/>
    </row>
    <row r="1188" spans="2:4" ht="15.75" customHeight="1">
      <c r="B1188" s="309"/>
      <c r="C1188" s="309"/>
      <c r="D1188" s="309"/>
    </row>
    <row r="1189" spans="2:4" ht="15.75" customHeight="1">
      <c r="B1189" s="309"/>
      <c r="C1189" s="309"/>
      <c r="D1189" s="309"/>
    </row>
    <row r="1190" spans="2:4" ht="15.75" customHeight="1">
      <c r="B1190" s="309"/>
      <c r="C1190" s="309"/>
      <c r="D1190" s="309"/>
    </row>
    <row r="1191" spans="2:4" ht="15.75" customHeight="1">
      <c r="B1191" s="309"/>
      <c r="C1191" s="309"/>
      <c r="D1191" s="309"/>
    </row>
    <row r="1192" spans="2:4" ht="15.75" customHeight="1">
      <c r="B1192" s="309"/>
      <c r="C1192" s="309"/>
      <c r="D1192" s="309"/>
    </row>
    <row r="1193" spans="2:4" ht="15.75" customHeight="1">
      <c r="B1193" s="309"/>
      <c r="C1193" s="309"/>
      <c r="D1193" s="309"/>
    </row>
    <row r="1194" spans="2:4" ht="15.75" customHeight="1">
      <c r="B1194" s="309"/>
      <c r="C1194" s="309"/>
      <c r="D1194" s="309"/>
    </row>
    <row r="1195" spans="2:4" ht="15.75" customHeight="1">
      <c r="B1195" s="309"/>
      <c r="C1195" s="309"/>
      <c r="D1195" s="309"/>
    </row>
    <row r="1196" spans="2:4" ht="15.75" customHeight="1">
      <c r="B1196" s="309"/>
      <c r="C1196" s="309"/>
      <c r="D1196" s="309"/>
    </row>
    <row r="1197" spans="2:4" ht="15.75" customHeight="1">
      <c r="B1197" s="309"/>
      <c r="C1197" s="309"/>
      <c r="D1197" s="309"/>
    </row>
    <row r="1198" spans="2:4" ht="15.75" customHeight="1">
      <c r="B1198" s="309"/>
      <c r="C1198" s="309"/>
      <c r="D1198" s="309"/>
    </row>
    <row r="1199" spans="2:4" ht="15.75" customHeight="1">
      <c r="B1199" s="309"/>
      <c r="C1199" s="309"/>
      <c r="D1199" s="309"/>
    </row>
    <row r="1200" spans="2:4" ht="15.75" customHeight="1">
      <c r="B1200" s="309"/>
      <c r="C1200" s="309"/>
      <c r="D1200" s="309"/>
    </row>
    <row r="1201" spans="2:4" ht="15.75" customHeight="1">
      <c r="B1201" s="309"/>
      <c r="C1201" s="309"/>
      <c r="D1201" s="309"/>
    </row>
    <row r="1202" spans="2:4" ht="15.75" customHeight="1">
      <c r="B1202" s="309"/>
      <c r="C1202" s="309"/>
      <c r="D1202" s="309"/>
    </row>
    <row r="1203" spans="2:4" ht="15.75" customHeight="1">
      <c r="B1203" s="309"/>
      <c r="C1203" s="309"/>
      <c r="D1203" s="309"/>
    </row>
    <row r="1204" spans="2:4" ht="15.75" customHeight="1">
      <c r="B1204" s="309"/>
      <c r="C1204" s="309"/>
      <c r="D1204" s="309"/>
    </row>
    <row r="1205" spans="2:4" ht="15.75" customHeight="1">
      <c r="B1205" s="309"/>
      <c r="C1205" s="309"/>
      <c r="D1205" s="309"/>
    </row>
    <row r="1206" spans="2:4" ht="15.75" customHeight="1">
      <c r="B1206" s="309"/>
      <c r="C1206" s="309"/>
      <c r="D1206" s="309"/>
    </row>
    <row r="1207" spans="2:4" ht="15.75" customHeight="1">
      <c r="B1207" s="309"/>
      <c r="C1207" s="309"/>
      <c r="D1207" s="309"/>
    </row>
    <row r="1208" spans="2:4" ht="15.75" customHeight="1">
      <c r="B1208" s="309"/>
      <c r="C1208" s="309"/>
      <c r="D1208" s="309"/>
    </row>
    <row r="1209" spans="2:4" ht="15.75" customHeight="1">
      <c r="B1209" s="309"/>
      <c r="C1209" s="309"/>
      <c r="D1209" s="309"/>
    </row>
    <row r="1210" spans="2:4" ht="15.75" customHeight="1">
      <c r="B1210" s="309"/>
      <c r="C1210" s="309"/>
      <c r="D1210" s="309"/>
    </row>
    <row r="1211" spans="2:4" ht="15.75" customHeight="1">
      <c r="B1211" s="309"/>
      <c r="C1211" s="309"/>
      <c r="D1211" s="309"/>
    </row>
    <row r="1212" spans="2:4" ht="15.75" customHeight="1">
      <c r="B1212" s="309"/>
      <c r="C1212" s="309"/>
      <c r="D1212" s="309"/>
    </row>
    <row r="1213" spans="2:4" ht="15.75" customHeight="1">
      <c r="B1213" s="309"/>
      <c r="C1213" s="309"/>
      <c r="D1213" s="309"/>
    </row>
    <row r="1214" spans="2:4" ht="15.75" customHeight="1">
      <c r="B1214" s="309"/>
      <c r="C1214" s="309"/>
      <c r="D1214" s="309"/>
    </row>
    <row r="1215" spans="2:4" ht="15.75" customHeight="1">
      <c r="B1215" s="309"/>
      <c r="C1215" s="309"/>
      <c r="D1215" s="309"/>
    </row>
    <row r="1216" spans="2:4" ht="15.75" customHeight="1">
      <c r="B1216" s="309"/>
      <c r="C1216" s="309"/>
      <c r="D1216" s="309"/>
    </row>
    <row r="1217" spans="2:4" ht="15.75" customHeight="1">
      <c r="B1217" s="309"/>
      <c r="C1217" s="309"/>
      <c r="D1217" s="309"/>
    </row>
    <row r="1218" spans="2:4" ht="15.75" customHeight="1">
      <c r="B1218" s="309"/>
      <c r="C1218" s="309"/>
      <c r="D1218" s="309"/>
    </row>
    <row r="1219" spans="2:4" ht="15.75" customHeight="1">
      <c r="B1219" s="309"/>
      <c r="C1219" s="309"/>
      <c r="D1219" s="309"/>
    </row>
    <row r="1220" spans="2:4" ht="15.75" customHeight="1">
      <c r="B1220" s="309"/>
      <c r="C1220" s="309"/>
      <c r="D1220" s="309"/>
    </row>
    <row r="1221" spans="2:4" ht="15.75" customHeight="1">
      <c r="B1221" s="309"/>
      <c r="C1221" s="309"/>
      <c r="D1221" s="309"/>
    </row>
    <row r="1222" spans="2:4" ht="15.75" customHeight="1">
      <c r="B1222" s="309"/>
      <c r="C1222" s="309"/>
      <c r="D1222" s="309"/>
    </row>
    <row r="1223" spans="2:4" ht="15.75" customHeight="1">
      <c r="B1223" s="309"/>
      <c r="C1223" s="309"/>
      <c r="D1223" s="309"/>
    </row>
    <row r="1224" spans="2:4" ht="15.75" customHeight="1">
      <c r="B1224" s="309"/>
      <c r="C1224" s="309"/>
      <c r="D1224" s="309"/>
    </row>
    <row r="1225" spans="2:4" ht="15.75" customHeight="1">
      <c r="B1225" s="309"/>
      <c r="C1225" s="309"/>
      <c r="D1225" s="309"/>
    </row>
    <row r="1226" spans="2:4" ht="15.75" customHeight="1">
      <c r="B1226" s="309"/>
      <c r="C1226" s="309"/>
      <c r="D1226" s="309"/>
    </row>
    <row r="1227" spans="2:4" ht="15.75" customHeight="1">
      <c r="B1227" s="309"/>
      <c r="C1227" s="309"/>
      <c r="D1227" s="309"/>
    </row>
    <row r="1228" spans="2:4" ht="15.75" customHeight="1">
      <c r="B1228" s="309"/>
      <c r="C1228" s="309"/>
      <c r="D1228" s="309"/>
    </row>
    <row r="1229" spans="2:4" ht="15.75" customHeight="1">
      <c r="B1229" s="309"/>
      <c r="C1229" s="309"/>
      <c r="D1229" s="309"/>
    </row>
    <row r="1230" spans="2:4" ht="15.75" customHeight="1">
      <c r="B1230" s="309"/>
      <c r="C1230" s="309"/>
      <c r="D1230" s="309"/>
    </row>
    <row r="1231" spans="2:4" ht="15.75" customHeight="1">
      <c r="B1231" s="309"/>
      <c r="C1231" s="309"/>
      <c r="D1231" s="309"/>
    </row>
    <row r="1232" spans="2:4" ht="15.75" customHeight="1">
      <c r="B1232" s="309"/>
      <c r="C1232" s="309"/>
      <c r="D1232" s="309"/>
    </row>
    <row r="1233" spans="2:4" ht="15.75" customHeight="1">
      <c r="B1233" s="309"/>
      <c r="C1233" s="309"/>
      <c r="D1233" s="309"/>
    </row>
    <row r="1234" spans="2:4" ht="15.75" customHeight="1">
      <c r="B1234" s="309"/>
      <c r="C1234" s="309"/>
      <c r="D1234" s="309"/>
    </row>
    <row r="1235" spans="2:4" ht="15.75" customHeight="1">
      <c r="B1235" s="309"/>
      <c r="C1235" s="309"/>
      <c r="D1235" s="309"/>
    </row>
    <row r="1236" spans="2:4" ht="15.75" customHeight="1">
      <c r="B1236" s="309"/>
      <c r="C1236" s="309"/>
      <c r="D1236" s="309"/>
    </row>
    <row r="1237" spans="2:4" ht="15.75" customHeight="1">
      <c r="B1237" s="309"/>
      <c r="C1237" s="309"/>
      <c r="D1237" s="309"/>
    </row>
    <row r="1238" spans="2:4" ht="15.75" customHeight="1">
      <c r="B1238" s="309"/>
      <c r="C1238" s="309"/>
      <c r="D1238" s="309"/>
    </row>
    <row r="1239" spans="2:4" ht="15.75" customHeight="1">
      <c r="B1239" s="309"/>
      <c r="C1239" s="309"/>
      <c r="D1239" s="309"/>
    </row>
    <row r="1240" spans="2:4" ht="15.75" customHeight="1">
      <c r="B1240" s="309"/>
      <c r="C1240" s="309"/>
      <c r="D1240" s="309"/>
    </row>
    <row r="1241" spans="2:4" ht="15.75" customHeight="1">
      <c r="B1241" s="309"/>
      <c r="C1241" s="309"/>
      <c r="D1241" s="309"/>
    </row>
    <row r="1242" spans="2:4" ht="15.75" customHeight="1">
      <c r="B1242" s="309"/>
      <c r="C1242" s="309"/>
      <c r="D1242" s="309"/>
    </row>
    <row r="1243" spans="2:4" ht="15.75" customHeight="1">
      <c r="B1243" s="309"/>
      <c r="C1243" s="309"/>
      <c r="D1243" s="309"/>
    </row>
    <row r="1244" spans="2:4" ht="15.75" customHeight="1">
      <c r="B1244" s="309"/>
      <c r="C1244" s="309"/>
      <c r="D1244" s="309"/>
    </row>
    <row r="1245" spans="2:4" ht="15.75" customHeight="1">
      <c r="B1245" s="309"/>
      <c r="C1245" s="309"/>
      <c r="D1245" s="309"/>
    </row>
    <row r="1246" spans="2:4" ht="15.75" customHeight="1">
      <c r="B1246" s="309"/>
      <c r="C1246" s="309"/>
      <c r="D1246" s="309"/>
    </row>
    <row r="1247" spans="2:4" ht="15.75" customHeight="1">
      <c r="B1247" s="309"/>
      <c r="C1247" s="309"/>
      <c r="D1247" s="309"/>
    </row>
    <row r="1248" spans="2:4" ht="15.75" customHeight="1">
      <c r="B1248" s="309"/>
      <c r="C1248" s="309"/>
      <c r="D1248" s="309"/>
    </row>
    <row r="1249" spans="2:4" ht="15.75" customHeight="1">
      <c r="B1249" s="309"/>
      <c r="C1249" s="309"/>
      <c r="D1249" s="309"/>
    </row>
    <row r="1250" spans="2:4" ht="15.75" customHeight="1">
      <c r="B1250" s="309"/>
      <c r="C1250" s="309"/>
      <c r="D1250" s="309"/>
    </row>
    <row r="1251" spans="2:4" ht="15.75" customHeight="1">
      <c r="B1251" s="309"/>
      <c r="C1251" s="309"/>
      <c r="D1251" s="309"/>
    </row>
    <row r="1252" spans="2:4" ht="15.75" customHeight="1">
      <c r="B1252" s="309"/>
      <c r="C1252" s="309"/>
      <c r="D1252" s="309"/>
    </row>
    <row r="1253" spans="2:4" ht="15.75" customHeight="1">
      <c r="B1253" s="309"/>
      <c r="C1253" s="309"/>
      <c r="D1253" s="309"/>
    </row>
    <row r="1254" spans="2:4" ht="15.75" customHeight="1">
      <c r="B1254" s="309"/>
      <c r="C1254" s="309"/>
      <c r="D1254" s="309"/>
    </row>
    <row r="1255" spans="2:4" ht="15.75" customHeight="1">
      <c r="B1255" s="309"/>
      <c r="C1255" s="309"/>
      <c r="D1255" s="309"/>
    </row>
    <row r="1256" spans="2:4" ht="15.75" customHeight="1">
      <c r="B1256" s="309"/>
      <c r="C1256" s="309"/>
      <c r="D1256" s="309"/>
    </row>
    <row r="1257" spans="2:4" ht="15.75" customHeight="1">
      <c r="B1257" s="309"/>
      <c r="C1257" s="309"/>
      <c r="D1257" s="309"/>
    </row>
    <row r="1258" spans="2:4" ht="15.75" customHeight="1">
      <c r="B1258" s="309"/>
      <c r="C1258" s="309"/>
      <c r="D1258" s="309"/>
    </row>
    <row r="1259" spans="2:4" ht="15.75" customHeight="1">
      <c r="B1259" s="309"/>
      <c r="C1259" s="309"/>
      <c r="D1259" s="309"/>
    </row>
    <row r="1260" spans="2:4" ht="15.75" customHeight="1">
      <c r="B1260" s="309"/>
      <c r="C1260" s="309"/>
      <c r="D1260" s="309"/>
    </row>
    <row r="1261" spans="2:4" ht="15.75" customHeight="1">
      <c r="B1261" s="309"/>
      <c r="C1261" s="309"/>
      <c r="D1261" s="309"/>
    </row>
    <row r="1262" spans="2:4" ht="15.75" customHeight="1">
      <c r="B1262" s="309"/>
      <c r="C1262" s="309"/>
      <c r="D1262" s="309"/>
    </row>
    <row r="1263" spans="2:4" ht="15.75" customHeight="1">
      <c r="B1263" s="309"/>
      <c r="C1263" s="309"/>
      <c r="D1263" s="309"/>
    </row>
    <row r="1264" spans="2:4" ht="15.75" customHeight="1">
      <c r="B1264" s="309"/>
      <c r="C1264" s="309"/>
      <c r="D1264" s="309"/>
    </row>
    <row r="1265" spans="2:4" ht="15.75" customHeight="1">
      <c r="B1265" s="309"/>
      <c r="C1265" s="309"/>
      <c r="D1265" s="309"/>
    </row>
    <row r="1266" spans="2:4" ht="15.75" customHeight="1">
      <c r="B1266" s="309"/>
      <c r="C1266" s="309"/>
      <c r="D1266" s="309"/>
    </row>
    <row r="1267" spans="2:4" ht="15.75" customHeight="1">
      <c r="B1267" s="309"/>
      <c r="C1267" s="309"/>
      <c r="D1267" s="309"/>
    </row>
    <row r="1268" spans="2:4" ht="15.75" customHeight="1">
      <c r="B1268" s="309"/>
      <c r="C1268" s="309"/>
      <c r="D1268" s="309"/>
    </row>
    <row r="1269" spans="2:4" ht="15.75" customHeight="1">
      <c r="B1269" s="309"/>
      <c r="C1269" s="309"/>
      <c r="D1269" s="309"/>
    </row>
    <row r="1270" spans="2:4" ht="15.75" customHeight="1">
      <c r="B1270" s="309"/>
      <c r="C1270" s="309"/>
      <c r="D1270" s="309"/>
    </row>
    <row r="1271" spans="2:4" ht="15.75" customHeight="1">
      <c r="B1271" s="309"/>
      <c r="C1271" s="309"/>
      <c r="D1271" s="309"/>
    </row>
    <row r="1272" spans="2:4" ht="15.75" customHeight="1">
      <c r="B1272" s="309"/>
      <c r="C1272" s="309"/>
      <c r="D1272" s="309"/>
    </row>
    <row r="1273" spans="2:4" ht="15.75" customHeight="1">
      <c r="B1273" s="309"/>
      <c r="C1273" s="309"/>
      <c r="D1273" s="309"/>
    </row>
    <row r="1274" spans="2:4" ht="15.75" customHeight="1">
      <c r="B1274" s="309"/>
      <c r="C1274" s="309"/>
      <c r="D1274" s="309"/>
    </row>
    <row r="1275" spans="2:4" ht="15.75" customHeight="1">
      <c r="B1275" s="309"/>
      <c r="C1275" s="309"/>
      <c r="D1275" s="309"/>
    </row>
    <row r="1276" spans="2:4" ht="15.75" customHeight="1">
      <c r="B1276" s="309"/>
      <c r="C1276" s="309"/>
      <c r="D1276" s="309"/>
    </row>
    <row r="1277" spans="2:4" ht="15.75" customHeight="1">
      <c r="B1277" s="309"/>
      <c r="C1277" s="309"/>
      <c r="D1277" s="309"/>
    </row>
    <row r="1278" spans="2:4" ht="15.75" customHeight="1">
      <c r="B1278" s="309"/>
      <c r="C1278" s="309"/>
      <c r="D1278" s="309"/>
    </row>
    <row r="1279" spans="2:4" ht="15.75" customHeight="1">
      <c r="B1279" s="309"/>
      <c r="C1279" s="309"/>
      <c r="D1279" s="309"/>
    </row>
    <row r="1280" spans="2:4" ht="15.75" customHeight="1">
      <c r="B1280" s="309"/>
      <c r="C1280" s="309"/>
      <c r="D1280" s="309"/>
    </row>
    <row r="1281" spans="2:4" ht="15.75" customHeight="1">
      <c r="B1281" s="309"/>
      <c r="C1281" s="309"/>
      <c r="D1281" s="309"/>
    </row>
    <row r="1282" spans="2:4" ht="15.75" customHeight="1">
      <c r="B1282" s="309"/>
      <c r="C1282" s="309"/>
      <c r="D1282" s="309"/>
    </row>
    <row r="1283" spans="2:4" ht="15.75" customHeight="1">
      <c r="B1283" s="309"/>
      <c r="C1283" s="309"/>
      <c r="D1283" s="309"/>
    </row>
    <row r="1284" spans="2:4" ht="15.75" customHeight="1">
      <c r="B1284" s="309"/>
      <c r="C1284" s="309"/>
      <c r="D1284" s="309"/>
    </row>
    <row r="1285" spans="2:4" ht="15.75" customHeight="1">
      <c r="B1285" s="309"/>
      <c r="C1285" s="309"/>
      <c r="D1285" s="309"/>
    </row>
    <row r="1286" spans="2:4" ht="15.75" customHeight="1">
      <c r="B1286" s="309"/>
      <c r="C1286" s="309"/>
      <c r="D1286" s="309"/>
    </row>
    <row r="1287" spans="2:4" ht="15.75" customHeight="1">
      <c r="B1287" s="309"/>
      <c r="C1287" s="309"/>
      <c r="D1287" s="309"/>
    </row>
    <row r="1288" spans="2:4" ht="15.75" customHeight="1">
      <c r="B1288" s="309"/>
      <c r="C1288" s="309"/>
      <c r="D1288" s="309"/>
    </row>
    <row r="1289" spans="2:4" ht="15.75" customHeight="1">
      <c r="B1289" s="309"/>
      <c r="C1289" s="309"/>
      <c r="D1289" s="309"/>
    </row>
    <row r="1290" spans="2:4" ht="15.75" customHeight="1">
      <c r="B1290" s="309"/>
      <c r="C1290" s="309"/>
      <c r="D1290" s="309"/>
    </row>
    <row r="1291" spans="2:4" ht="15.75" customHeight="1">
      <c r="B1291" s="309"/>
      <c r="C1291" s="309"/>
      <c r="D1291" s="309"/>
    </row>
    <row r="1292" spans="2:4" ht="15.75" customHeight="1">
      <c r="B1292" s="309"/>
      <c r="C1292" s="309"/>
      <c r="D1292" s="309"/>
    </row>
    <row r="1293" spans="2:4" ht="15.75" customHeight="1">
      <c r="B1293" s="309"/>
      <c r="C1293" s="309"/>
      <c r="D1293" s="309"/>
    </row>
    <row r="1294" spans="2:4" ht="15.75" customHeight="1">
      <c r="B1294" s="309"/>
      <c r="C1294" s="309"/>
      <c r="D1294" s="309"/>
    </row>
    <row r="1295" spans="2:4" ht="15.75" customHeight="1">
      <c r="B1295" s="309"/>
      <c r="C1295" s="309"/>
      <c r="D1295" s="309"/>
    </row>
    <row r="1296" spans="2:4" ht="15.75" customHeight="1">
      <c r="B1296" s="309"/>
      <c r="C1296" s="309"/>
      <c r="D1296" s="309"/>
    </row>
    <row r="1297" spans="2:4" ht="15.75" customHeight="1">
      <c r="B1297" s="309"/>
      <c r="C1297" s="309"/>
      <c r="D1297" s="309"/>
    </row>
    <row r="1298" spans="2:4" ht="15.75" customHeight="1">
      <c r="B1298" s="309"/>
      <c r="C1298" s="309"/>
      <c r="D1298" s="309"/>
    </row>
    <row r="1299" spans="2:4" ht="15.75" customHeight="1">
      <c r="B1299" s="309"/>
      <c r="C1299" s="309"/>
      <c r="D1299" s="309"/>
    </row>
    <row r="1300" spans="2:4" ht="15.75" customHeight="1">
      <c r="B1300" s="309"/>
      <c r="C1300" s="309"/>
      <c r="D1300" s="309"/>
    </row>
    <row r="1301" spans="2:4" ht="15.75" customHeight="1">
      <c r="B1301" s="309"/>
      <c r="C1301" s="309"/>
      <c r="D1301" s="309"/>
    </row>
    <row r="1302" spans="2:4" ht="15.75" customHeight="1">
      <c r="B1302" s="309"/>
      <c r="C1302" s="309"/>
      <c r="D1302" s="309"/>
    </row>
    <row r="1303" spans="2:4" ht="15.75" customHeight="1">
      <c r="B1303" s="309"/>
      <c r="C1303" s="309"/>
      <c r="D1303" s="309"/>
    </row>
    <row r="1304" spans="2:4" ht="15.75" customHeight="1">
      <c r="B1304" s="309"/>
      <c r="C1304" s="309"/>
      <c r="D1304" s="309"/>
    </row>
    <row r="1305" spans="2:4" ht="15.75" customHeight="1">
      <c r="B1305" s="309"/>
      <c r="C1305" s="309"/>
      <c r="D1305" s="309"/>
    </row>
    <row r="1306" spans="2:4" ht="15.75" customHeight="1">
      <c r="B1306" s="309"/>
      <c r="C1306" s="309"/>
      <c r="D1306" s="309"/>
    </row>
    <row r="1307" spans="2:4" ht="15.75" customHeight="1">
      <c r="B1307" s="309"/>
      <c r="C1307" s="309"/>
      <c r="D1307" s="309"/>
    </row>
    <row r="1308" spans="2:4" ht="15.75" customHeight="1">
      <c r="B1308" s="309"/>
      <c r="C1308" s="309"/>
      <c r="D1308" s="309"/>
    </row>
    <row r="1309" spans="2:4" ht="15.75" customHeight="1">
      <c r="B1309" s="309"/>
      <c r="C1309" s="309"/>
      <c r="D1309" s="309"/>
    </row>
    <row r="1310" spans="2:4" ht="15.75" customHeight="1">
      <c r="B1310" s="309"/>
      <c r="C1310" s="309"/>
      <c r="D1310" s="309"/>
    </row>
    <row r="1311" spans="2:4" ht="15.75" customHeight="1">
      <c r="B1311" s="309"/>
      <c r="C1311" s="309"/>
      <c r="D1311" s="309"/>
    </row>
    <row r="1312" spans="2:4" ht="15.75" customHeight="1">
      <c r="B1312" s="309"/>
      <c r="C1312" s="309"/>
      <c r="D1312" s="309"/>
    </row>
    <row r="1313" spans="2:4" ht="15.75" customHeight="1">
      <c r="B1313" s="309"/>
      <c r="C1313" s="309"/>
      <c r="D1313" s="309"/>
    </row>
    <row r="1314" spans="2:4" ht="15.75" customHeight="1">
      <c r="B1314" s="309"/>
      <c r="C1314" s="309"/>
      <c r="D1314" s="309"/>
    </row>
    <row r="1315" spans="2:4" ht="15.75" customHeight="1">
      <c r="B1315" s="309"/>
      <c r="C1315" s="309"/>
      <c r="D1315" s="309"/>
    </row>
    <row r="1316" spans="2:4" ht="15.75" customHeight="1">
      <c r="B1316" s="309"/>
      <c r="C1316" s="309"/>
      <c r="D1316" s="309"/>
    </row>
    <row r="1317" spans="2:4" ht="15.75" customHeight="1">
      <c r="B1317" s="309"/>
      <c r="C1317" s="309"/>
      <c r="D1317" s="309"/>
    </row>
    <row r="1318" spans="2:4" ht="15.75" customHeight="1">
      <c r="B1318" s="309"/>
      <c r="C1318" s="309"/>
      <c r="D1318" s="309"/>
    </row>
    <row r="1319" spans="2:4" ht="15.75" customHeight="1">
      <c r="B1319" s="309"/>
      <c r="C1319" s="309"/>
      <c r="D1319" s="309"/>
    </row>
    <row r="1320" spans="2:4" ht="15.75" customHeight="1">
      <c r="B1320" s="309"/>
      <c r="C1320" s="309"/>
      <c r="D1320" s="309"/>
    </row>
    <row r="1321" spans="2:4" ht="15.75" customHeight="1">
      <c r="B1321" s="309"/>
      <c r="C1321" s="309"/>
      <c r="D1321" s="309"/>
    </row>
    <row r="1322" spans="2:4" ht="15.75" customHeight="1">
      <c r="B1322" s="309"/>
      <c r="C1322" s="309"/>
      <c r="D1322" s="309"/>
    </row>
    <row r="1323" spans="2:4" ht="15.75" customHeight="1">
      <c r="B1323" s="309"/>
      <c r="C1323" s="309"/>
      <c r="D1323" s="309"/>
    </row>
    <row r="1324" spans="2:4" ht="15.75" customHeight="1">
      <c r="B1324" s="309"/>
      <c r="C1324" s="309"/>
      <c r="D1324" s="309"/>
    </row>
    <row r="1325" spans="2:4" ht="15.75" customHeight="1">
      <c r="B1325" s="309"/>
      <c r="C1325" s="309"/>
      <c r="D1325" s="309"/>
    </row>
    <row r="1326" spans="2:4" ht="15.75" customHeight="1">
      <c r="B1326" s="309"/>
      <c r="C1326" s="309"/>
      <c r="D1326" s="309"/>
    </row>
    <row r="1327" spans="2:4" ht="15.75" customHeight="1">
      <c r="B1327" s="309"/>
      <c r="C1327" s="309"/>
      <c r="D1327" s="309"/>
    </row>
    <row r="1328" spans="2:4" ht="15.75" customHeight="1">
      <c r="B1328" s="309"/>
      <c r="C1328" s="309"/>
      <c r="D1328" s="309"/>
    </row>
    <row r="1329" spans="2:4" ht="15.75" customHeight="1">
      <c r="B1329" s="309"/>
      <c r="C1329" s="309"/>
      <c r="D1329" s="309"/>
    </row>
    <row r="1330" spans="2:4" ht="15.75" customHeight="1">
      <c r="B1330" s="309"/>
      <c r="C1330" s="309"/>
      <c r="D1330" s="309"/>
    </row>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sheetData>
  <sheetProtection/>
  <mergeCells count="23">
    <mergeCell ref="A146:C146"/>
    <mergeCell ref="D146:G146"/>
    <mergeCell ref="I146:K146"/>
    <mergeCell ref="A147:C147"/>
    <mergeCell ref="D147:G147"/>
    <mergeCell ref="I147:K147"/>
    <mergeCell ref="H7:J7"/>
    <mergeCell ref="K7:K8"/>
    <mergeCell ref="L7:L8"/>
    <mergeCell ref="E144:F144"/>
    <mergeCell ref="A145:C145"/>
    <mergeCell ref="D145:G145"/>
    <mergeCell ref="I145:K145"/>
    <mergeCell ref="A1:B1"/>
    <mergeCell ref="J1:L1"/>
    <mergeCell ref="K2:L2"/>
    <mergeCell ref="A3:L3"/>
    <mergeCell ref="A4:L4"/>
    <mergeCell ref="B6:B8"/>
    <mergeCell ref="C6:D6"/>
    <mergeCell ref="E6:E8"/>
    <mergeCell ref="F7:F8"/>
    <mergeCell ref="G7:G8"/>
  </mergeCells>
  <printOptions horizontalCentered="1"/>
  <pageMargins left="0.3937007874015748" right="0" top="0.6692913385826772" bottom="0.9448818897637796" header="0" footer="0"/>
  <pageSetup fitToHeight="5" horizontalDpi="600" verticalDpi="600" orientation="landscape" paperSize="9" scale="63"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H50"/>
  <sheetViews>
    <sheetView view="pageLayout" workbookViewId="0" topLeftCell="A13">
      <selection activeCell="A4" sqref="A4"/>
    </sheetView>
  </sheetViews>
  <sheetFormatPr defaultColWidth="8.796875" defaultRowHeight="15"/>
  <cols>
    <col min="1" max="1" width="5.09765625" style="25" customWidth="1"/>
    <col min="2" max="2" width="59.5" style="25" customWidth="1"/>
    <col min="3" max="3" width="13.69921875" style="25" customWidth="1"/>
    <col min="4" max="4" width="13.59765625" style="25" customWidth="1"/>
    <col min="5" max="5" width="12.3984375" style="25" customWidth="1"/>
    <col min="6" max="7" width="9" style="25" customWidth="1"/>
    <col min="8" max="8" width="21" style="25" customWidth="1"/>
    <col min="9" max="16384" width="9" style="25" customWidth="1"/>
  </cols>
  <sheetData>
    <row r="1" spans="1:5" ht="21" customHeight="1">
      <c r="A1" s="486"/>
      <c r="B1" s="486"/>
      <c r="C1" s="23"/>
      <c r="D1" s="24"/>
      <c r="E1" s="36" t="s">
        <v>107</v>
      </c>
    </row>
    <row r="2" spans="1:5" ht="3" customHeight="1">
      <c r="A2" s="26"/>
      <c r="B2" s="26"/>
      <c r="C2" s="23"/>
      <c r="D2" s="23"/>
      <c r="E2" s="23"/>
    </row>
    <row r="3" spans="1:5" ht="21" customHeight="1">
      <c r="A3" s="24" t="s">
        <v>412</v>
      </c>
      <c r="B3" s="24"/>
      <c r="C3" s="27"/>
      <c r="D3" s="27"/>
      <c r="E3" s="27"/>
    </row>
    <row r="4" spans="1:5" ht="21" customHeight="1">
      <c r="A4" s="429" t="s">
        <v>421</v>
      </c>
      <c r="B4" s="24"/>
      <c r="C4" s="23"/>
      <c r="D4" s="23"/>
      <c r="E4" s="23"/>
    </row>
    <row r="5" spans="1:5" ht="3.75" customHeight="1">
      <c r="A5" s="28"/>
      <c r="B5" s="28"/>
      <c r="C5" s="23"/>
      <c r="D5" s="23"/>
      <c r="E5" s="23"/>
    </row>
    <row r="6" spans="1:5" ht="3.75" customHeight="1">
      <c r="A6" s="28"/>
      <c r="B6" s="28"/>
      <c r="C6" s="23"/>
      <c r="D6" s="23"/>
      <c r="E6" s="23"/>
    </row>
    <row r="7" spans="1:5" ht="19.5" customHeight="1" thickBot="1">
      <c r="A7" s="29"/>
      <c r="B7" s="29"/>
      <c r="C7" s="30"/>
      <c r="D7" s="487" t="s">
        <v>73</v>
      </c>
      <c r="E7" s="487"/>
    </row>
    <row r="8" spans="1:5" s="31" customFormat="1" ht="11.25" customHeight="1">
      <c r="A8" s="492" t="s">
        <v>55</v>
      </c>
      <c r="B8" s="490" t="s">
        <v>0</v>
      </c>
      <c r="C8" s="490" t="s">
        <v>1</v>
      </c>
      <c r="D8" s="490" t="s">
        <v>54</v>
      </c>
      <c r="E8" s="488" t="s">
        <v>77</v>
      </c>
    </row>
    <row r="9" spans="1:7" s="31" customFormat="1" ht="23.25" customHeight="1">
      <c r="A9" s="493"/>
      <c r="B9" s="491"/>
      <c r="C9" s="491"/>
      <c r="D9" s="491"/>
      <c r="E9" s="489"/>
      <c r="G9" s="115"/>
    </row>
    <row r="10" spans="1:5" s="34" customFormat="1" ht="17.25" customHeight="1">
      <c r="A10" s="32" t="s">
        <v>5</v>
      </c>
      <c r="B10" s="43" t="s">
        <v>6</v>
      </c>
      <c r="C10" s="33">
        <v>1</v>
      </c>
      <c r="D10" s="33">
        <f>C10+1</f>
        <v>2</v>
      </c>
      <c r="E10" s="50" t="s">
        <v>50</v>
      </c>
    </row>
    <row r="11" spans="1:5" s="30" customFormat="1" ht="39" customHeight="1">
      <c r="A11" s="409"/>
      <c r="B11" s="419" t="s">
        <v>410</v>
      </c>
      <c r="C11" s="121">
        <f>C12+C31+C38+C39+C40+C41</f>
        <v>19347422.69725</v>
      </c>
      <c r="D11" s="121">
        <f>D12+D31+D38+D39+D41</f>
        <v>32729878.05337</v>
      </c>
      <c r="E11" s="118">
        <f>D11/C11%</f>
        <v>169.16918891745797</v>
      </c>
    </row>
    <row r="12" spans="1:5" s="30" customFormat="1" ht="25.5" customHeight="1">
      <c r="A12" s="11" t="s">
        <v>5</v>
      </c>
      <c r="B12" s="41" t="s">
        <v>53</v>
      </c>
      <c r="C12" s="119">
        <f>C13+C23+C27+C28+C29+C30</f>
        <v>16770532</v>
      </c>
      <c r="D12" s="119">
        <f>D13+D23+D27+D28+D29+D30</f>
        <v>20453607.314704</v>
      </c>
      <c r="E12" s="118">
        <f aca="true" t="shared" si="0" ref="E12:E40">D12/C12%</f>
        <v>121.96158902236375</v>
      </c>
    </row>
    <row r="13" spans="1:5" s="35" customFormat="1" ht="25.5" customHeight="1">
      <c r="A13" s="11" t="s">
        <v>16</v>
      </c>
      <c r="B13" s="41" t="s">
        <v>30</v>
      </c>
      <c r="C13" s="120">
        <f>C14+C21+C22</f>
        <v>6292851</v>
      </c>
      <c r="D13" s="120">
        <f>D14+D21+D22</f>
        <v>8868263.358572</v>
      </c>
      <c r="E13" s="118">
        <f t="shared" si="0"/>
        <v>140.92600251574368</v>
      </c>
    </row>
    <row r="14" spans="1:5" s="35" customFormat="1" ht="21.75" customHeight="1">
      <c r="A14" s="410">
        <v>1</v>
      </c>
      <c r="B14" s="420" t="s">
        <v>411</v>
      </c>
      <c r="C14" s="120">
        <f>6292851-118545</f>
        <v>6174306</v>
      </c>
      <c r="D14" s="120">
        <f>'[7]Mau_62'!$E$14/1000000-158884.63245</f>
        <v>8629418.358572</v>
      </c>
      <c r="E14" s="118">
        <f t="shared" si="0"/>
        <v>139.76337354468666</v>
      </c>
    </row>
    <row r="15" spans="1:8" s="35" customFormat="1" ht="25.5" customHeight="1">
      <c r="A15" s="411"/>
      <c r="B15" s="40" t="s">
        <v>112</v>
      </c>
      <c r="C15" s="120"/>
      <c r="D15" s="120"/>
      <c r="E15" s="118"/>
      <c r="H15" s="128"/>
    </row>
    <row r="16" spans="1:8" s="35" customFormat="1" ht="25.5" customHeight="1">
      <c r="A16" s="412" t="s">
        <v>13</v>
      </c>
      <c r="B16" s="40" t="s">
        <v>60</v>
      </c>
      <c r="C16" s="120"/>
      <c r="D16" s="120">
        <f>'[7]Mau_62'!$E$17/1000000</f>
        <v>1154697.257054</v>
      </c>
      <c r="E16" s="118"/>
      <c r="H16" s="129"/>
    </row>
    <row r="17" spans="1:8" s="30" customFormat="1" ht="25.5" customHeight="1">
      <c r="A17" s="412" t="s">
        <v>13</v>
      </c>
      <c r="B17" s="40" t="s">
        <v>40</v>
      </c>
      <c r="C17" s="119"/>
      <c r="D17" s="120">
        <f>'[7]Mau_62'!$E$18/1000000</f>
        <v>200</v>
      </c>
      <c r="E17" s="118"/>
      <c r="H17" s="130"/>
    </row>
    <row r="18" spans="1:5" s="35" customFormat="1" ht="25.5" customHeight="1">
      <c r="A18" s="410"/>
      <c r="B18" s="40" t="s">
        <v>113</v>
      </c>
      <c r="C18" s="120"/>
      <c r="D18" s="120"/>
      <c r="E18" s="118"/>
    </row>
    <row r="19" spans="1:5" s="132" customFormat="1" ht="25.5" customHeight="1">
      <c r="A19" s="413" t="s">
        <v>13</v>
      </c>
      <c r="B19" s="40" t="s">
        <v>23</v>
      </c>
      <c r="C19" s="120">
        <v>4390000</v>
      </c>
      <c r="D19" s="120">
        <v>7208891.2931780005</v>
      </c>
      <c r="E19" s="118">
        <f t="shared" si="0"/>
        <v>164.21164676943053</v>
      </c>
    </row>
    <row r="20" spans="1:5" s="35" customFormat="1" ht="25.5" customHeight="1">
      <c r="A20" s="414" t="s">
        <v>13</v>
      </c>
      <c r="B20" s="40" t="s">
        <v>24</v>
      </c>
      <c r="C20" s="120">
        <v>27097</v>
      </c>
      <c r="D20" s="120">
        <v>38553</v>
      </c>
      <c r="E20" s="118">
        <f t="shared" si="0"/>
        <v>142.27774292357086</v>
      </c>
    </row>
    <row r="21" spans="1:5" s="30" customFormat="1" ht="72.75" customHeight="1">
      <c r="A21" s="415">
        <v>2</v>
      </c>
      <c r="B21" s="48" t="s">
        <v>57</v>
      </c>
      <c r="C21" s="131">
        <v>0</v>
      </c>
      <c r="D21" s="131">
        <f>'[3]Mau_62'!$E$28</f>
        <v>0</v>
      </c>
      <c r="E21" s="118"/>
    </row>
    <row r="22" spans="1:5" s="37" customFormat="1" ht="24" customHeight="1">
      <c r="A22" s="410">
        <v>3</v>
      </c>
      <c r="B22" s="39" t="s">
        <v>111</v>
      </c>
      <c r="C22" s="116">
        <v>118545</v>
      </c>
      <c r="D22" s="116">
        <f>'[7]Mau_62'!$E$29/1000000</f>
        <v>238845</v>
      </c>
      <c r="E22" s="118">
        <f t="shared" si="0"/>
        <v>201.48045046184993</v>
      </c>
    </row>
    <row r="23" spans="1:5" s="122" customFormat="1" ht="24" customHeight="1">
      <c r="A23" s="11" t="s">
        <v>17</v>
      </c>
      <c r="B23" s="41" t="s">
        <v>25</v>
      </c>
      <c r="C23" s="121">
        <v>10108173</v>
      </c>
      <c r="D23" s="121">
        <f>'[7]Mau_62'!$E$31/1000000-27216.367</f>
        <v>11582645.968297</v>
      </c>
      <c r="E23" s="118">
        <f t="shared" si="0"/>
        <v>114.58693839427758</v>
      </c>
    </row>
    <row r="24" spans="1:5" s="30" customFormat="1" ht="24" customHeight="1">
      <c r="A24" s="11"/>
      <c r="B24" s="40" t="s">
        <v>28</v>
      </c>
      <c r="C24" s="119"/>
      <c r="D24" s="119"/>
      <c r="E24" s="118"/>
    </row>
    <row r="25" spans="1:5" s="30" customFormat="1" ht="24" customHeight="1">
      <c r="A25" s="410">
        <v>1</v>
      </c>
      <c r="B25" s="40" t="s">
        <v>79</v>
      </c>
      <c r="C25" s="120">
        <v>4623539</v>
      </c>
      <c r="D25" s="120">
        <f>'[3]Mau_62'!$E$34/1000000</f>
        <v>4507796.592112</v>
      </c>
      <c r="E25" s="118">
        <f t="shared" si="0"/>
        <v>97.49667066963208</v>
      </c>
    </row>
    <row r="26" spans="1:5" s="30" customFormat="1" ht="24" customHeight="1">
      <c r="A26" s="410">
        <f>A25+1</f>
        <v>2</v>
      </c>
      <c r="B26" s="40" t="s">
        <v>118</v>
      </c>
      <c r="C26" s="120">
        <v>31896</v>
      </c>
      <c r="D26" s="120">
        <f>'[3]Mau_62'!$E$35/1000000</f>
        <v>37855.738598</v>
      </c>
      <c r="E26" s="118">
        <f t="shared" si="0"/>
        <v>118.68490907323805</v>
      </c>
    </row>
    <row r="27" spans="1:5" s="30" customFormat="1" ht="24" customHeight="1">
      <c r="A27" s="11" t="s">
        <v>18</v>
      </c>
      <c r="B27" s="41" t="s">
        <v>117</v>
      </c>
      <c r="C27" s="117">
        <v>4600</v>
      </c>
      <c r="D27" s="117">
        <f>'[7]Mau_62'!$E$30/1000000</f>
        <v>1497.987835</v>
      </c>
      <c r="E27" s="118">
        <f t="shared" si="0"/>
        <v>32.5649529347826</v>
      </c>
    </row>
    <row r="28" spans="1:5" s="30" customFormat="1" ht="24" customHeight="1">
      <c r="A28" s="11" t="s">
        <v>19</v>
      </c>
      <c r="B28" s="41" t="s">
        <v>86</v>
      </c>
      <c r="C28" s="117">
        <v>1200</v>
      </c>
      <c r="D28" s="117">
        <f>'[7]Mau_62'!$E$45/1000000</f>
        <v>1200</v>
      </c>
      <c r="E28" s="118">
        <f t="shared" si="0"/>
        <v>100</v>
      </c>
    </row>
    <row r="29" spans="1:5" s="30" customFormat="1" ht="24" customHeight="1">
      <c r="A29" s="11" t="s">
        <v>20</v>
      </c>
      <c r="B29" s="41" t="s">
        <v>26</v>
      </c>
      <c r="C29" s="117">
        <v>302408</v>
      </c>
      <c r="D29" s="117">
        <f>'[7]Mau_62'!$E$48</f>
        <v>0</v>
      </c>
      <c r="E29" s="118">
        <f>D29/C29%</f>
        <v>0</v>
      </c>
    </row>
    <row r="30" spans="1:5" s="30" customFormat="1" ht="24" customHeight="1">
      <c r="A30" s="11" t="s">
        <v>27</v>
      </c>
      <c r="B30" s="41" t="s">
        <v>68</v>
      </c>
      <c r="C30" s="117">
        <v>61300</v>
      </c>
      <c r="D30" s="117">
        <f>'[7]Mau_62'!$E$49</f>
        <v>0</v>
      </c>
      <c r="E30" s="118">
        <f t="shared" si="0"/>
        <v>0</v>
      </c>
    </row>
    <row r="31" spans="1:5" s="122" customFormat="1" ht="24" customHeight="1">
      <c r="A31" s="11" t="s">
        <v>6</v>
      </c>
      <c r="B31" s="49" t="s">
        <v>91</v>
      </c>
      <c r="C31" s="121">
        <f>C32+C36</f>
        <v>117288.986</v>
      </c>
      <c r="D31" s="121">
        <f>D32+D36</f>
        <v>186100.99945</v>
      </c>
      <c r="E31" s="118">
        <f t="shared" si="0"/>
        <v>158.66877683638597</v>
      </c>
    </row>
    <row r="32" spans="1:5" s="122" customFormat="1" ht="24" customHeight="1">
      <c r="A32" s="11" t="s">
        <v>16</v>
      </c>
      <c r="B32" s="41" t="s">
        <v>87</v>
      </c>
      <c r="C32" s="121">
        <f>C33+C34+C35</f>
        <v>117288.986</v>
      </c>
      <c r="D32" s="121">
        <f>D33+D34+D35</f>
        <v>186100.99945</v>
      </c>
      <c r="E32" s="118">
        <f t="shared" si="0"/>
        <v>158.66877683638597</v>
      </c>
    </row>
    <row r="33" spans="1:5" s="30" customFormat="1" ht="38.25" customHeight="1">
      <c r="A33" s="416">
        <v>1</v>
      </c>
      <c r="B33" s="107" t="s">
        <v>129</v>
      </c>
      <c r="C33" s="117"/>
      <c r="D33" s="117">
        <f>'Biểu 53'!F36</f>
        <v>11981.689</v>
      </c>
      <c r="E33" s="118"/>
    </row>
    <row r="34" spans="1:5" s="30" customFormat="1" ht="24" customHeight="1">
      <c r="A34" s="416">
        <v>2</v>
      </c>
      <c r="B34" s="107" t="s">
        <v>130</v>
      </c>
      <c r="C34" s="117"/>
      <c r="D34" s="117">
        <f>'Biểu 53'!F37</f>
        <v>240</v>
      </c>
      <c r="E34" s="118"/>
    </row>
    <row r="35" spans="1:5" s="30" customFormat="1" ht="31.5" customHeight="1">
      <c r="A35" s="417">
        <v>3</v>
      </c>
      <c r="B35" s="108" t="s">
        <v>131</v>
      </c>
      <c r="C35" s="117">
        <v>117288.986</v>
      </c>
      <c r="D35" s="117">
        <f>'Biểu 53'!F38</f>
        <v>173879.31045</v>
      </c>
      <c r="E35" s="118">
        <f t="shared" si="0"/>
        <v>148.24862621798093</v>
      </c>
    </row>
    <row r="36" spans="1:5" s="122" customFormat="1" ht="24" customHeight="1">
      <c r="A36" s="11" t="s">
        <v>17</v>
      </c>
      <c r="B36" s="41" t="s">
        <v>88</v>
      </c>
      <c r="C36" s="121"/>
      <c r="D36" s="121"/>
      <c r="E36" s="118"/>
    </row>
    <row r="37" spans="1:5" s="30" customFormat="1" ht="24" customHeight="1">
      <c r="A37" s="11"/>
      <c r="B37" s="39" t="s">
        <v>92</v>
      </c>
      <c r="C37" s="117"/>
      <c r="D37" s="117"/>
      <c r="E37" s="118"/>
    </row>
    <row r="38" spans="1:5" s="122" customFormat="1" ht="24" customHeight="1">
      <c r="A38" s="11" t="s">
        <v>21</v>
      </c>
      <c r="B38" s="41" t="s">
        <v>81</v>
      </c>
      <c r="C38" s="121"/>
      <c r="D38" s="121">
        <f>'[7]Mau_62'!$E$46/1000000</f>
        <v>11711370.402426</v>
      </c>
      <c r="E38" s="118"/>
    </row>
    <row r="39" spans="1:5" s="122" customFormat="1" ht="24" customHeight="1">
      <c r="A39" s="11" t="s">
        <v>29</v>
      </c>
      <c r="B39" s="41" t="s">
        <v>121</v>
      </c>
      <c r="C39" s="92">
        <f>D40+E39</f>
        <v>28605.71125</v>
      </c>
      <c r="D39" s="127">
        <f>'[7]Mau_62'!$E$56/1000000</f>
        <v>378799.33679</v>
      </c>
      <c r="E39" s="118"/>
    </row>
    <row r="40" spans="1:5" s="122" customFormat="1" ht="24" customHeight="1">
      <c r="A40" s="11" t="s">
        <v>69</v>
      </c>
      <c r="B40" s="41" t="s">
        <v>122</v>
      </c>
      <c r="C40" s="92">
        <v>48688</v>
      </c>
      <c r="D40" s="121">
        <f>'[7]Mau_62'!$E$57/1000000</f>
        <v>28605.71125</v>
      </c>
      <c r="E40" s="118">
        <f t="shared" si="0"/>
        <v>58.75310394758462</v>
      </c>
    </row>
    <row r="41" spans="1:5" s="122" customFormat="1" ht="29.25" customHeight="1">
      <c r="A41" s="53" t="s">
        <v>123</v>
      </c>
      <c r="B41" s="123" t="s">
        <v>120</v>
      </c>
      <c r="C41" s="125">
        <v>2382308</v>
      </c>
      <c r="D41" s="126"/>
      <c r="E41" s="124"/>
    </row>
    <row r="42" spans="1:5" ht="24.75" customHeight="1">
      <c r="A42" s="51"/>
      <c r="B42" s="51"/>
      <c r="C42" s="30"/>
      <c r="D42" s="30" t="s">
        <v>133</v>
      </c>
      <c r="E42" s="30"/>
    </row>
    <row r="43" spans="1:5" ht="17.25" customHeight="1">
      <c r="A43" s="51"/>
      <c r="B43" s="51"/>
      <c r="C43" s="30"/>
      <c r="D43" s="30"/>
      <c r="E43" s="30"/>
    </row>
    <row r="44" spans="1:5" ht="18.75" hidden="1">
      <c r="A44" s="14"/>
      <c r="B44" s="30"/>
      <c r="C44" s="30"/>
      <c r="D44" s="30"/>
      <c r="E44" s="30"/>
    </row>
    <row r="45" spans="1:5" ht="18.75">
      <c r="A45" s="30"/>
      <c r="B45" s="30"/>
      <c r="C45" s="30"/>
      <c r="D45" s="30"/>
      <c r="E45" s="30"/>
    </row>
    <row r="46" spans="1:5" ht="18.75">
      <c r="A46" s="30"/>
      <c r="B46" s="30"/>
      <c r="C46" s="30"/>
      <c r="D46" s="30"/>
      <c r="E46" s="30"/>
    </row>
    <row r="47" spans="1:5" ht="20.25" customHeight="1">
      <c r="A47" s="51"/>
      <c r="B47" s="51"/>
      <c r="C47" s="30"/>
      <c r="D47" s="30"/>
      <c r="E47" s="30"/>
    </row>
    <row r="48" spans="1:5" ht="20.25" customHeight="1">
      <c r="A48" s="51"/>
      <c r="B48" s="51"/>
      <c r="C48" s="30"/>
      <c r="D48" s="30"/>
      <c r="E48" s="30"/>
    </row>
    <row r="49" spans="1:5" ht="20.25" customHeight="1">
      <c r="A49" s="51"/>
      <c r="B49" s="51"/>
      <c r="C49" s="30"/>
      <c r="D49" s="30"/>
      <c r="E49" s="30"/>
    </row>
    <row r="50" spans="1:5" ht="18.75">
      <c r="A50" s="30"/>
      <c r="B50" s="30"/>
      <c r="C50" s="30"/>
      <c r="D50" s="30"/>
      <c r="E50" s="30"/>
    </row>
  </sheetData>
  <sheetProtection/>
  <mergeCells count="7">
    <mergeCell ref="A1:B1"/>
    <mergeCell ref="D7:E7"/>
    <mergeCell ref="E8:E9"/>
    <mergeCell ref="D8:D9"/>
    <mergeCell ref="C8:C9"/>
    <mergeCell ref="B8:B9"/>
    <mergeCell ref="A8:A9"/>
  </mergeCells>
  <printOptions horizontalCentered="1"/>
  <pageMargins left="0.7086614173228347" right="0.15748031496062992" top="0.2362204724409449" bottom="0.03937007874015748" header="0.3937007874015748" footer="0.15748031496062992"/>
  <pageSetup fitToHeight="5" horizontalDpi="600" verticalDpi="600" orientation="portrait" paperSize="9" scale="80" r:id="rId3"/>
  <headerFooter alignWithMargins="0">
    <oddFooter>&amp;C&amp;".VnTime,Italic"&amp;8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view="pageLayout" workbookViewId="0" topLeftCell="A52">
      <selection activeCell="A4" sqref="A4:G4"/>
    </sheetView>
  </sheetViews>
  <sheetFormatPr defaultColWidth="8.796875" defaultRowHeight="15"/>
  <cols>
    <col min="1" max="1" width="5.09765625" style="3" customWidth="1"/>
    <col min="2" max="2" width="72.09765625" style="3" customWidth="1"/>
    <col min="3" max="3" width="5.59765625" style="3" hidden="1" customWidth="1"/>
    <col min="4" max="5" width="11.59765625" style="3" customWidth="1"/>
    <col min="6" max="6" width="10.3984375" style="44" customWidth="1"/>
    <col min="7" max="7" width="11.59765625" style="79" customWidth="1"/>
    <col min="8" max="16384" width="9" style="3" customWidth="1"/>
  </cols>
  <sheetData>
    <row r="1" spans="1:7" ht="21" customHeight="1">
      <c r="A1" s="498"/>
      <c r="B1" s="498"/>
      <c r="C1" s="1"/>
      <c r="D1" s="1"/>
      <c r="E1" s="2"/>
      <c r="F1" s="503" t="s">
        <v>105</v>
      </c>
      <c r="G1" s="503"/>
    </row>
    <row r="2" spans="1:5" ht="12.75" customHeight="1" hidden="1">
      <c r="A2" s="4"/>
      <c r="B2" s="4"/>
      <c r="C2" s="1"/>
      <c r="D2" s="1"/>
      <c r="E2" s="1"/>
    </row>
    <row r="3" spans="1:7" ht="21" customHeight="1">
      <c r="A3" s="505" t="s">
        <v>413</v>
      </c>
      <c r="B3" s="505"/>
      <c r="C3" s="505"/>
      <c r="D3" s="505"/>
      <c r="E3" s="505"/>
      <c r="F3" s="505"/>
      <c r="G3" s="505"/>
    </row>
    <row r="4" spans="1:7" ht="21" customHeight="1">
      <c r="A4" s="506" t="s">
        <v>421</v>
      </c>
      <c r="B4" s="505"/>
      <c r="C4" s="505"/>
      <c r="D4" s="505"/>
      <c r="E4" s="505"/>
      <c r="F4" s="505"/>
      <c r="G4" s="505"/>
    </row>
    <row r="5" spans="1:5" ht="8.25" customHeight="1" hidden="1">
      <c r="A5" s="6"/>
      <c r="B5" s="6"/>
      <c r="C5" s="1"/>
      <c r="D5" s="1"/>
      <c r="E5" s="1"/>
    </row>
    <row r="6" spans="1:7" ht="19.5" customHeight="1" thickBot="1">
      <c r="A6" s="7"/>
      <c r="B6" s="7"/>
      <c r="C6" s="8"/>
      <c r="D6" s="8"/>
      <c r="E6" s="507" t="s">
        <v>73</v>
      </c>
      <c r="F6" s="507"/>
      <c r="G6" s="507"/>
    </row>
    <row r="7" spans="1:7" s="9" customFormat="1" ht="15" customHeight="1">
      <c r="A7" s="499" t="s">
        <v>55</v>
      </c>
      <c r="B7" s="501" t="s">
        <v>0</v>
      </c>
      <c r="C7" s="57" t="s">
        <v>58</v>
      </c>
      <c r="D7" s="494" t="s">
        <v>1</v>
      </c>
      <c r="E7" s="494" t="s">
        <v>54</v>
      </c>
      <c r="F7" s="496" t="s">
        <v>56</v>
      </c>
      <c r="G7" s="497"/>
    </row>
    <row r="8" spans="1:7" s="9" customFormat="1" ht="35.25" customHeight="1">
      <c r="A8" s="500"/>
      <c r="B8" s="502"/>
      <c r="C8" s="59" t="s">
        <v>34</v>
      </c>
      <c r="D8" s="495"/>
      <c r="E8" s="495"/>
      <c r="F8" s="408" t="s">
        <v>74</v>
      </c>
      <c r="G8" s="407" t="s">
        <v>406</v>
      </c>
    </row>
    <row r="9" spans="1:7" s="21" customFormat="1" ht="16.5" customHeight="1">
      <c r="A9" s="19" t="s">
        <v>5</v>
      </c>
      <c r="B9" s="38" t="s">
        <v>6</v>
      </c>
      <c r="C9" s="20">
        <v>1</v>
      </c>
      <c r="D9" s="20">
        <v>1</v>
      </c>
      <c r="E9" s="20">
        <f>D9+1</f>
        <v>2</v>
      </c>
      <c r="F9" s="45" t="s">
        <v>75</v>
      </c>
      <c r="G9" s="46" t="s">
        <v>76</v>
      </c>
    </row>
    <row r="10" spans="1:7" s="8" customFormat="1" ht="19.5" customHeight="1">
      <c r="A10" s="66"/>
      <c r="B10" s="67" t="s">
        <v>409</v>
      </c>
      <c r="C10" s="68"/>
      <c r="D10" s="78">
        <f>D11+D12+D48+D49+D50+D51+D52</f>
        <v>13653992</v>
      </c>
      <c r="E10" s="426">
        <f>E11+E12+E48+E49+E50</f>
        <v>16680315.283703001</v>
      </c>
      <c r="F10" s="82">
        <f>E10-D10</f>
        <v>3026323.283703001</v>
      </c>
      <c r="G10" s="83">
        <f>E10/D10%</f>
        <v>122.16438447966719</v>
      </c>
    </row>
    <row r="11" spans="1:7" s="8" customFormat="1" ht="19.5" customHeight="1">
      <c r="A11" s="10" t="s">
        <v>5</v>
      </c>
      <c r="B11" s="41" t="s">
        <v>136</v>
      </c>
      <c r="C11" s="12"/>
      <c r="D11" s="70">
        <v>5289935</v>
      </c>
      <c r="E11" s="80">
        <f>'[7]Mau_62'!$F$51/1000000</f>
        <v>6378090.7748</v>
      </c>
      <c r="F11" s="82">
        <f aca="true" t="shared" si="0" ref="F11:F51">E11-D11</f>
        <v>1088155.7747999998</v>
      </c>
      <c r="G11" s="84">
        <f aca="true" t="shared" si="1" ref="G11:G46">E11/D11%</f>
        <v>120.57030520790899</v>
      </c>
    </row>
    <row r="12" spans="1:7" s="8" customFormat="1" ht="22.5" customHeight="1">
      <c r="A12" s="10" t="s">
        <v>6</v>
      </c>
      <c r="B12" s="419" t="s">
        <v>408</v>
      </c>
      <c r="C12" s="12"/>
      <c r="D12" s="70">
        <f>D13+D30+D44+D45+D46+D47</f>
        <v>5927361</v>
      </c>
      <c r="E12" s="80">
        <f>E13+E30+E44+E45+E46+E47</f>
        <v>6606358.792729001</v>
      </c>
      <c r="F12" s="82">
        <f t="shared" si="0"/>
        <v>678997.7927290006</v>
      </c>
      <c r="G12" s="84">
        <f t="shared" si="1"/>
        <v>111.45531363331844</v>
      </c>
    </row>
    <row r="13" spans="1:7" s="8" customFormat="1" ht="19.5" customHeight="1">
      <c r="A13" s="10" t="s">
        <v>16</v>
      </c>
      <c r="B13" s="41" t="s">
        <v>22</v>
      </c>
      <c r="C13" s="12"/>
      <c r="D13" s="70">
        <f>D14+D28+D29</f>
        <v>2613151</v>
      </c>
      <c r="E13" s="80">
        <f>E14+E28+E29</f>
        <v>2924106.7668439997</v>
      </c>
      <c r="F13" s="82">
        <f t="shared" si="0"/>
        <v>310955.76684399974</v>
      </c>
      <c r="G13" s="84">
        <f t="shared" si="1"/>
        <v>111.89964785211417</v>
      </c>
    </row>
    <row r="14" spans="1:7" s="14" customFormat="1" ht="19.5" customHeight="1">
      <c r="A14" s="16">
        <v>1</v>
      </c>
      <c r="B14" s="39" t="s">
        <v>67</v>
      </c>
      <c r="C14" s="18"/>
      <c r="D14" s="71">
        <f>2618851-118545-5700</f>
        <v>2494606</v>
      </c>
      <c r="E14" s="81">
        <f>SUM(E15:E27)</f>
        <v>2686561.7668439997</v>
      </c>
      <c r="F14" s="82">
        <f t="shared" si="0"/>
        <v>191955.76684399974</v>
      </c>
      <c r="G14" s="84">
        <f t="shared" si="1"/>
        <v>107.69483304553904</v>
      </c>
    </row>
    <row r="15" spans="1:7" s="14" customFormat="1" ht="19.5" customHeight="1">
      <c r="A15" s="15" t="s">
        <v>13</v>
      </c>
      <c r="B15" s="39" t="s">
        <v>110</v>
      </c>
      <c r="C15" s="18"/>
      <c r="D15" s="71"/>
      <c r="E15" s="81">
        <f>'[7]Mau_62'!$F$17/1000000</f>
        <v>217698.20242</v>
      </c>
      <c r="F15" s="82">
        <f t="shared" si="0"/>
        <v>217698.20242</v>
      </c>
      <c r="G15" s="84"/>
    </row>
    <row r="16" spans="1:7" s="14" customFormat="1" ht="19.5" customHeight="1">
      <c r="A16" s="15" t="s">
        <v>13</v>
      </c>
      <c r="B16" s="39" t="s">
        <v>71</v>
      </c>
      <c r="C16" s="18"/>
      <c r="D16" s="71"/>
      <c r="E16" s="81">
        <f>'[7]Mau_62'!$F$18/1000000</f>
        <v>200</v>
      </c>
      <c r="F16" s="82">
        <f t="shared" si="0"/>
        <v>200</v>
      </c>
      <c r="G16" s="84"/>
    </row>
    <row r="17" spans="1:7" s="14" customFormat="1" ht="19.5" customHeight="1">
      <c r="A17" s="15" t="s">
        <v>13</v>
      </c>
      <c r="B17" s="65" t="s">
        <v>93</v>
      </c>
      <c r="C17" s="18"/>
      <c r="D17" s="71"/>
      <c r="E17" s="81">
        <f>'[7]Mau_62'!$F$15/1000000</f>
        <v>21220.172</v>
      </c>
      <c r="F17" s="82">
        <f t="shared" si="0"/>
        <v>21220.172</v>
      </c>
      <c r="G17" s="84"/>
    </row>
    <row r="18" spans="1:7" s="14" customFormat="1" ht="19.5" customHeight="1">
      <c r="A18" s="15" t="s">
        <v>13</v>
      </c>
      <c r="B18" s="65" t="s">
        <v>94</v>
      </c>
      <c r="C18" s="18"/>
      <c r="D18" s="71"/>
      <c r="E18" s="81">
        <f>'[7]Mau_62'!$F$16/1000000</f>
        <v>29690.388449</v>
      </c>
      <c r="F18" s="82">
        <f t="shared" si="0"/>
        <v>29690.388449</v>
      </c>
      <c r="G18" s="84"/>
    </row>
    <row r="19" spans="1:7" s="14" customFormat="1" ht="19.5" customHeight="1">
      <c r="A19" s="15" t="s">
        <v>13</v>
      </c>
      <c r="B19" s="65" t="s">
        <v>95</v>
      </c>
      <c r="C19" s="18"/>
      <c r="D19" s="71"/>
      <c r="E19" s="81">
        <f>'[7]Mau_62'!$F$19/1000000</f>
        <v>731798.358896</v>
      </c>
      <c r="F19" s="82">
        <f t="shared" si="0"/>
        <v>731798.358896</v>
      </c>
      <c r="G19" s="84"/>
    </row>
    <row r="20" spans="1:7" s="14" customFormat="1" ht="19.5" customHeight="1">
      <c r="A20" s="15" t="s">
        <v>13</v>
      </c>
      <c r="B20" s="65" t="s">
        <v>96</v>
      </c>
      <c r="C20" s="18"/>
      <c r="D20" s="71"/>
      <c r="E20" s="81">
        <f>'[7]Mau_62'!$F$20/1000000</f>
        <v>48397.468104</v>
      </c>
      <c r="F20" s="82">
        <f t="shared" si="0"/>
        <v>48397.468104</v>
      </c>
      <c r="G20" s="84"/>
    </row>
    <row r="21" spans="1:7" s="14" customFormat="1" ht="19.5" customHeight="1">
      <c r="A21" s="15" t="s">
        <v>13</v>
      </c>
      <c r="B21" s="65" t="s">
        <v>97</v>
      </c>
      <c r="C21" s="18"/>
      <c r="D21" s="71"/>
      <c r="E21" s="81">
        <f>'[7]Mau_62'!$F$21/1000000</f>
        <v>5512.592</v>
      </c>
      <c r="F21" s="82">
        <f t="shared" si="0"/>
        <v>5512.592</v>
      </c>
      <c r="G21" s="84"/>
    </row>
    <row r="22" spans="1:7" s="14" customFormat="1" ht="19.5" customHeight="1">
      <c r="A22" s="15" t="s">
        <v>13</v>
      </c>
      <c r="B22" s="65" t="s">
        <v>98</v>
      </c>
      <c r="C22" s="18"/>
      <c r="D22" s="71"/>
      <c r="E22" s="81">
        <f>'[7]Mau_62'!$F$22/1000000</f>
        <v>79206.616823</v>
      </c>
      <c r="F22" s="82">
        <f t="shared" si="0"/>
        <v>79206.616823</v>
      </c>
      <c r="G22" s="84"/>
    </row>
    <row r="23" spans="1:7" s="14" customFormat="1" ht="19.5" customHeight="1">
      <c r="A23" s="15" t="s">
        <v>13</v>
      </c>
      <c r="B23" s="65" t="s">
        <v>99</v>
      </c>
      <c r="C23" s="18"/>
      <c r="D23" s="71"/>
      <c r="E23" s="81">
        <f>'[7]Mau_62'!$F$23/1000000</f>
        <v>200</v>
      </c>
      <c r="F23" s="82">
        <f t="shared" si="0"/>
        <v>200</v>
      </c>
      <c r="G23" s="84"/>
    </row>
    <row r="24" spans="1:7" s="8" customFormat="1" ht="21.75" customHeight="1">
      <c r="A24" s="15" t="s">
        <v>13</v>
      </c>
      <c r="B24" s="65" t="s">
        <v>100</v>
      </c>
      <c r="C24" s="18"/>
      <c r="D24" s="71"/>
      <c r="E24" s="81">
        <f>'[7]Mau_62'!$F$24/1000000</f>
        <v>1532932.013137</v>
      </c>
      <c r="F24" s="82">
        <f t="shared" si="0"/>
        <v>1532932.013137</v>
      </c>
      <c r="G24" s="84"/>
    </row>
    <row r="25" spans="1:7" s="14" customFormat="1" ht="19.5" customHeight="1">
      <c r="A25" s="15" t="s">
        <v>13</v>
      </c>
      <c r="B25" s="65" t="s">
        <v>101</v>
      </c>
      <c r="C25" s="18"/>
      <c r="D25" s="71"/>
      <c r="E25" s="81">
        <f>'[7]Mau_62'!$F$25/1000000</f>
        <v>18133.142015</v>
      </c>
      <c r="F25" s="82">
        <f t="shared" si="0"/>
        <v>18133.142015</v>
      </c>
      <c r="G25" s="84"/>
    </row>
    <row r="26" spans="1:7" s="8" customFormat="1" ht="19.5" customHeight="1">
      <c r="A26" s="15" t="s">
        <v>13</v>
      </c>
      <c r="B26" s="65" t="s">
        <v>102</v>
      </c>
      <c r="C26" s="18"/>
      <c r="D26" s="71"/>
      <c r="E26" s="81">
        <f>'[7]Mau_62'!$F$26/1000000</f>
        <v>1572.813</v>
      </c>
      <c r="F26" s="82">
        <f t="shared" si="0"/>
        <v>1572.813</v>
      </c>
      <c r="G26" s="84"/>
    </row>
    <row r="27" spans="1:7" s="8" customFormat="1" ht="19.5" customHeight="1">
      <c r="A27" s="15" t="s">
        <v>13</v>
      </c>
      <c r="B27" s="65" t="s">
        <v>103</v>
      </c>
      <c r="C27" s="18"/>
      <c r="D27" s="71"/>
      <c r="E27" s="81">
        <v>0</v>
      </c>
      <c r="F27" s="82">
        <f t="shared" si="0"/>
        <v>0</v>
      </c>
      <c r="G27" s="84"/>
    </row>
    <row r="28" spans="1:7" s="8" customFormat="1" ht="58.5" customHeight="1">
      <c r="A28" s="22">
        <v>2</v>
      </c>
      <c r="B28" s="48" t="s">
        <v>57</v>
      </c>
      <c r="C28" s="18"/>
      <c r="D28" s="71"/>
      <c r="E28" s="81">
        <v>0</v>
      </c>
      <c r="F28" s="82">
        <f t="shared" si="0"/>
        <v>0</v>
      </c>
      <c r="G28" s="84"/>
    </row>
    <row r="29" spans="1:7" s="8" customFormat="1" ht="19.5" customHeight="1">
      <c r="A29" s="15">
        <v>3</v>
      </c>
      <c r="B29" s="65" t="s">
        <v>111</v>
      </c>
      <c r="C29" s="18"/>
      <c r="D29" s="71">
        <f>'[3]Mau_62'!$D$29/1000000</f>
        <v>118545</v>
      </c>
      <c r="E29" s="81">
        <f>'[7]Mau_62'!$F$29/1000000</f>
        <v>237545</v>
      </c>
      <c r="F29" s="82">
        <f t="shared" si="0"/>
        <v>119000</v>
      </c>
      <c r="G29" s="84">
        <f t="shared" si="1"/>
        <v>200.38382049010923</v>
      </c>
    </row>
    <row r="30" spans="1:7" s="8" customFormat="1" ht="19.5" customHeight="1">
      <c r="A30" s="10" t="s">
        <v>17</v>
      </c>
      <c r="B30" s="41" t="s">
        <v>25</v>
      </c>
      <c r="C30" s="18"/>
      <c r="D30" s="71">
        <f>SUM(D31:D43)</f>
        <v>3218210</v>
      </c>
      <c r="E30" s="81">
        <f>SUM(E31:E43)</f>
        <v>3679554.03805</v>
      </c>
      <c r="F30" s="82">
        <f t="shared" si="0"/>
        <v>461344.0380500001</v>
      </c>
      <c r="G30" s="84">
        <f t="shared" si="1"/>
        <v>114.33542366874754</v>
      </c>
    </row>
    <row r="31" spans="1:7" s="14" customFormat="1" ht="19.5" customHeight="1">
      <c r="A31" s="15" t="s">
        <v>13</v>
      </c>
      <c r="B31" s="39" t="s">
        <v>110</v>
      </c>
      <c r="C31" s="18"/>
      <c r="D31" s="71">
        <v>777366</v>
      </c>
      <c r="E31" s="81">
        <f>'[7]Mau_62'!$F$34/1000000</f>
        <v>686794.97198</v>
      </c>
      <c r="F31" s="82">
        <f t="shared" si="0"/>
        <v>-90571.02801999997</v>
      </c>
      <c r="G31" s="84">
        <f t="shared" si="1"/>
        <v>88.34898516014336</v>
      </c>
    </row>
    <row r="32" spans="1:7" s="14" customFormat="1" ht="19.5" customHeight="1">
      <c r="A32" s="15" t="s">
        <v>13</v>
      </c>
      <c r="B32" s="39" t="s">
        <v>114</v>
      </c>
      <c r="C32" s="18"/>
      <c r="D32" s="71">
        <v>31896</v>
      </c>
      <c r="E32" s="81">
        <f>'[7]Mau_62'!$F$35/1000000</f>
        <v>37575.103598</v>
      </c>
      <c r="F32" s="82">
        <f t="shared" si="0"/>
        <v>5679.1035980000015</v>
      </c>
      <c r="G32" s="84">
        <f t="shared" si="1"/>
        <v>117.80506520566844</v>
      </c>
    </row>
    <row r="33" spans="1:7" s="14" customFormat="1" ht="19.5" customHeight="1">
      <c r="A33" s="15" t="s">
        <v>13</v>
      </c>
      <c r="B33" s="65" t="s">
        <v>93</v>
      </c>
      <c r="C33" s="18"/>
      <c r="D33" s="71">
        <v>70036</v>
      </c>
      <c r="E33" s="81">
        <f>'[7]Mau_62'!$F$32/1000000</f>
        <v>70633</v>
      </c>
      <c r="F33" s="82">
        <f t="shared" si="0"/>
        <v>597</v>
      </c>
      <c r="G33" s="84">
        <f t="shared" si="1"/>
        <v>100.8524187560683</v>
      </c>
    </row>
    <row r="34" spans="1:7" s="14" customFormat="1" ht="19.5" customHeight="1">
      <c r="A34" s="15" t="s">
        <v>13</v>
      </c>
      <c r="B34" s="65" t="s">
        <v>94</v>
      </c>
      <c r="C34" s="18"/>
      <c r="D34" s="71">
        <v>16775</v>
      </c>
      <c r="E34" s="81">
        <f>'[7]Mau_62'!$F$33/1000000</f>
        <v>37817.429</v>
      </c>
      <c r="F34" s="82">
        <f t="shared" si="0"/>
        <v>21042.428999999996</v>
      </c>
      <c r="G34" s="84">
        <f t="shared" si="1"/>
        <v>225.43921907600594</v>
      </c>
    </row>
    <row r="35" spans="1:7" s="14" customFormat="1" ht="19.5" customHeight="1">
      <c r="A35" s="15" t="s">
        <v>13</v>
      </c>
      <c r="B35" s="65" t="s">
        <v>95</v>
      </c>
      <c r="C35" s="18"/>
      <c r="D35" s="71">
        <f>986664+1600</f>
        <v>988264</v>
      </c>
      <c r="E35" s="81">
        <f>'[7]Mau_62'!$F$36/1000000</f>
        <v>1611097.021127</v>
      </c>
      <c r="F35" s="82">
        <f t="shared" si="0"/>
        <v>622833.021127</v>
      </c>
      <c r="G35" s="84">
        <f t="shared" si="1"/>
        <v>163.02293932866118</v>
      </c>
    </row>
    <row r="36" spans="1:7" s="14" customFormat="1" ht="19.5" customHeight="1">
      <c r="A36" s="15" t="s">
        <v>13</v>
      </c>
      <c r="B36" s="65" t="s">
        <v>96</v>
      </c>
      <c r="C36" s="18"/>
      <c r="D36" s="71">
        <v>56937</v>
      </c>
      <c r="E36" s="81">
        <f>'[7]Mau_62'!$F$37/1000000</f>
        <v>92178.973876</v>
      </c>
      <c r="F36" s="82">
        <f t="shared" si="0"/>
        <v>35241.973876000004</v>
      </c>
      <c r="G36" s="84">
        <f t="shared" si="1"/>
        <v>161.8964361943903</v>
      </c>
    </row>
    <row r="37" spans="1:7" s="14" customFormat="1" ht="19.5" customHeight="1">
      <c r="A37" s="15" t="s">
        <v>13</v>
      </c>
      <c r="B37" s="65" t="s">
        <v>97</v>
      </c>
      <c r="C37" s="18"/>
      <c r="D37" s="71">
        <v>43389</v>
      </c>
      <c r="E37" s="81">
        <f>'[7]Mau_62'!$F$38/1000000</f>
        <v>37515.603</v>
      </c>
      <c r="F37" s="82">
        <f t="shared" si="0"/>
        <v>-5873.396999999997</v>
      </c>
      <c r="G37" s="84">
        <f t="shared" si="1"/>
        <v>86.4633962525064</v>
      </c>
    </row>
    <row r="38" spans="1:7" s="14" customFormat="1" ht="19.5" customHeight="1">
      <c r="A38" s="15" t="s">
        <v>13</v>
      </c>
      <c r="B38" s="65" t="s">
        <v>98</v>
      </c>
      <c r="C38" s="18"/>
      <c r="D38" s="71">
        <v>5082</v>
      </c>
      <c r="E38" s="81">
        <f>'[7]Mau_62'!$F$39/1000000</f>
        <v>6613.941</v>
      </c>
      <c r="F38" s="82">
        <f t="shared" si="0"/>
        <v>1531.9409999999998</v>
      </c>
      <c r="G38" s="84">
        <f t="shared" si="1"/>
        <v>130.14445100354192</v>
      </c>
    </row>
    <row r="39" spans="1:7" s="14" customFormat="1" ht="19.5" customHeight="1">
      <c r="A39" s="15" t="s">
        <v>13</v>
      </c>
      <c r="B39" s="65" t="s">
        <v>99</v>
      </c>
      <c r="C39" s="18"/>
      <c r="D39" s="71">
        <v>4550</v>
      </c>
      <c r="E39" s="81">
        <f>'[7]Mau_62'!$F$40/1000000</f>
        <v>8492.26765</v>
      </c>
      <c r="F39" s="82">
        <f t="shared" si="0"/>
        <v>3942.26765</v>
      </c>
      <c r="G39" s="84">
        <f t="shared" si="1"/>
        <v>186.64324505494506</v>
      </c>
    </row>
    <row r="40" spans="1:7" s="8" customFormat="1" ht="19.5" customHeight="1">
      <c r="A40" s="15" t="s">
        <v>13</v>
      </c>
      <c r="B40" s="65" t="s">
        <v>100</v>
      </c>
      <c r="C40" s="18"/>
      <c r="D40" s="71">
        <f>318424+43999+111141+56018</f>
        <v>529582</v>
      </c>
      <c r="E40" s="81">
        <f>'[7]Mau_62'!$F$41/1000000</f>
        <v>446209.12857</v>
      </c>
      <c r="F40" s="82">
        <f t="shared" si="0"/>
        <v>-83372.87143</v>
      </c>
      <c r="G40" s="84">
        <f t="shared" si="1"/>
        <v>84.25685324841102</v>
      </c>
    </row>
    <row r="41" spans="1:7" s="14" customFormat="1" ht="19.5" customHeight="1">
      <c r="A41" s="15" t="s">
        <v>13</v>
      </c>
      <c r="B41" s="65" t="s">
        <v>101</v>
      </c>
      <c r="C41" s="18"/>
      <c r="D41" s="71">
        <v>501027</v>
      </c>
      <c r="E41" s="81">
        <f>'[7]Mau_62'!$F$42/1000000</f>
        <v>492556.808948</v>
      </c>
      <c r="F41" s="82">
        <f t="shared" si="0"/>
        <v>-8470.19105199998</v>
      </c>
      <c r="G41" s="84">
        <f t="shared" si="1"/>
        <v>98.3094342117291</v>
      </c>
    </row>
    <row r="42" spans="1:7" s="8" customFormat="1" ht="19.5" customHeight="1">
      <c r="A42" s="15" t="s">
        <v>13</v>
      </c>
      <c r="B42" s="65" t="s">
        <v>102</v>
      </c>
      <c r="C42" s="18"/>
      <c r="D42" s="71">
        <v>172285</v>
      </c>
      <c r="E42" s="81">
        <f>'[7]Mau_62'!$F$43/1000000</f>
        <v>146848.715801</v>
      </c>
      <c r="F42" s="82">
        <f t="shared" si="0"/>
        <v>-25436.284198999987</v>
      </c>
      <c r="G42" s="84">
        <f t="shared" si="1"/>
        <v>85.23592640160201</v>
      </c>
    </row>
    <row r="43" spans="1:7" s="8" customFormat="1" ht="19.5" customHeight="1">
      <c r="A43" s="15" t="s">
        <v>13</v>
      </c>
      <c r="B43" s="65" t="s">
        <v>104</v>
      </c>
      <c r="C43" s="18"/>
      <c r="D43" s="71">
        <v>21021</v>
      </c>
      <c r="E43" s="81">
        <f>'[7]Mau_62'!$F$44/1000000</f>
        <v>5221.0735</v>
      </c>
      <c r="F43" s="82">
        <f t="shared" si="0"/>
        <v>-15799.9265</v>
      </c>
      <c r="G43" s="84">
        <f t="shared" si="1"/>
        <v>24.8374173445602</v>
      </c>
    </row>
    <row r="44" spans="1:7" s="8" customFormat="1" ht="19.5" customHeight="1">
      <c r="A44" s="10" t="s">
        <v>18</v>
      </c>
      <c r="B44" s="41" t="s">
        <v>117</v>
      </c>
      <c r="C44" s="18"/>
      <c r="D44" s="71">
        <v>4600</v>
      </c>
      <c r="E44" s="81">
        <f>'[7]Mau_62'!$F$30/1000000</f>
        <v>1497.987835</v>
      </c>
      <c r="F44" s="82">
        <f t="shared" si="0"/>
        <v>-3102.012165</v>
      </c>
      <c r="G44" s="84">
        <f t="shared" si="1"/>
        <v>32.5649529347826</v>
      </c>
    </row>
    <row r="45" spans="1:7" s="8" customFormat="1" ht="19.5" customHeight="1">
      <c r="A45" s="10" t="s">
        <v>19</v>
      </c>
      <c r="B45" s="41" t="s">
        <v>135</v>
      </c>
      <c r="C45" s="18"/>
      <c r="D45" s="71">
        <v>1200</v>
      </c>
      <c r="E45" s="81">
        <f>'[7]Mau_62'!$F$45/1000000</f>
        <v>1200</v>
      </c>
      <c r="F45" s="82">
        <f t="shared" si="0"/>
        <v>0</v>
      </c>
      <c r="G45" s="84">
        <f t="shared" si="1"/>
        <v>100</v>
      </c>
    </row>
    <row r="46" spans="1:7" s="8" customFormat="1" ht="19.5" customHeight="1">
      <c r="A46" s="10" t="s">
        <v>20</v>
      </c>
      <c r="B46" s="41" t="s">
        <v>26</v>
      </c>
      <c r="C46" s="18"/>
      <c r="D46" s="71">
        <v>90200</v>
      </c>
      <c r="E46" s="81"/>
      <c r="F46" s="82">
        <f t="shared" si="0"/>
        <v>-90200</v>
      </c>
      <c r="G46" s="84">
        <f t="shared" si="1"/>
        <v>0</v>
      </c>
    </row>
    <row r="47" spans="1:7" s="8" customFormat="1" ht="19.5" customHeight="1">
      <c r="A47" s="10" t="s">
        <v>27</v>
      </c>
      <c r="B47" s="41" t="s">
        <v>68</v>
      </c>
      <c r="C47" s="18"/>
      <c r="D47" s="71">
        <v>0</v>
      </c>
      <c r="E47" s="81"/>
      <c r="F47" s="82">
        <f t="shared" si="0"/>
        <v>0</v>
      </c>
      <c r="G47" s="84"/>
    </row>
    <row r="48" spans="1:7" s="8" customFormat="1" ht="19.5" customHeight="1">
      <c r="A48" s="10" t="s">
        <v>21</v>
      </c>
      <c r="B48" s="41" t="s">
        <v>81</v>
      </c>
      <c r="C48" s="18"/>
      <c r="D48" s="71"/>
      <c r="E48" s="81">
        <f>'[7]Mau_62'!$F$46/1000000</f>
        <v>3429184.538922</v>
      </c>
      <c r="F48" s="82">
        <f t="shared" si="0"/>
        <v>3429184.538922</v>
      </c>
      <c r="G48" s="84"/>
    </row>
    <row r="49" spans="1:7" s="8" customFormat="1" ht="19.5" customHeight="1">
      <c r="A49" s="11" t="s">
        <v>29</v>
      </c>
      <c r="B49" s="72" t="s">
        <v>120</v>
      </c>
      <c r="C49" s="73"/>
      <c r="D49" s="71">
        <v>2382308</v>
      </c>
      <c r="E49" s="81"/>
      <c r="F49" s="82"/>
      <c r="G49" s="84"/>
    </row>
    <row r="50" spans="1:7" s="8" customFormat="1" ht="19.5" customHeight="1">
      <c r="A50" s="75" t="s">
        <v>125</v>
      </c>
      <c r="B50" s="74" t="s">
        <v>121</v>
      </c>
      <c r="C50" s="73"/>
      <c r="D50" s="71"/>
      <c r="E50" s="81">
        <f>'[7]Mau_62'!$F$56/1000000</f>
        <v>266681.177252</v>
      </c>
      <c r="F50" s="82">
        <f t="shared" si="0"/>
        <v>266681.177252</v>
      </c>
      <c r="G50" s="84"/>
    </row>
    <row r="51" spans="1:7" s="8" customFormat="1" ht="19.5" customHeight="1">
      <c r="A51" s="75" t="s">
        <v>69</v>
      </c>
      <c r="B51" s="74" t="s">
        <v>122</v>
      </c>
      <c r="C51" s="73"/>
      <c r="D51" s="71">
        <v>48688</v>
      </c>
      <c r="E51" s="81">
        <f>'[7]Mau_62'!$F$57/1000000</f>
        <v>28605.71125</v>
      </c>
      <c r="F51" s="82">
        <f t="shared" si="0"/>
        <v>-20082.28875</v>
      </c>
      <c r="G51" s="84"/>
    </row>
    <row r="52" spans="1:7" s="8" customFormat="1" ht="19.5" customHeight="1">
      <c r="A52" s="75" t="s">
        <v>123</v>
      </c>
      <c r="B52" s="74" t="s">
        <v>124</v>
      </c>
      <c r="C52" s="73"/>
      <c r="D52" s="71">
        <v>5700</v>
      </c>
      <c r="E52" s="81"/>
      <c r="F52" s="82"/>
      <c r="G52" s="84"/>
    </row>
    <row r="53" spans="1:7" ht="15.75" customHeight="1" thickBot="1">
      <c r="A53" s="76"/>
      <c r="B53" s="77"/>
      <c r="C53" s="42"/>
      <c r="D53" s="13"/>
      <c r="E53" s="69"/>
      <c r="F53" s="85"/>
      <c r="G53" s="86"/>
    </row>
    <row r="54" spans="1:2" ht="24.75" customHeight="1">
      <c r="A54" s="51"/>
      <c r="B54" s="51"/>
    </row>
    <row r="55" spans="1:2" ht="15.75" customHeight="1">
      <c r="A55" s="51"/>
      <c r="B55" s="51"/>
    </row>
    <row r="56" spans="1:7" ht="15.75">
      <c r="A56" s="51"/>
      <c r="B56" s="504"/>
      <c r="C56" s="504"/>
      <c r="D56" s="504"/>
      <c r="E56" s="504"/>
      <c r="F56" s="504"/>
      <c r="G56" s="504"/>
    </row>
    <row r="57" spans="1:5" ht="18" customHeight="1">
      <c r="A57" s="8"/>
      <c r="B57" s="8"/>
      <c r="C57" s="8"/>
      <c r="D57" s="8"/>
      <c r="E57" s="8"/>
    </row>
    <row r="58" spans="1:2" ht="18" customHeight="1">
      <c r="A58" s="51"/>
      <c r="B58" s="51"/>
    </row>
    <row r="59" spans="1:2" ht="18" customHeight="1">
      <c r="A59" s="51"/>
      <c r="B59" s="51"/>
    </row>
    <row r="60" spans="1:7" ht="18" customHeight="1">
      <c r="A60" s="51"/>
      <c r="B60" s="504"/>
      <c r="C60" s="504"/>
      <c r="D60" s="504"/>
      <c r="E60" s="504"/>
      <c r="F60" s="504"/>
      <c r="G60" s="504"/>
    </row>
    <row r="61" spans="1:7" ht="20.25" customHeight="1">
      <c r="A61" s="51"/>
      <c r="B61" s="504"/>
      <c r="C61" s="504"/>
      <c r="D61" s="504"/>
      <c r="E61" s="504"/>
      <c r="F61" s="504"/>
      <c r="G61" s="504"/>
    </row>
    <row r="62" spans="1:5" ht="18.75">
      <c r="A62" s="8"/>
      <c r="B62" s="8"/>
      <c r="C62" s="8"/>
      <c r="D62" s="8"/>
      <c r="E62" s="425">
        <f>E10+E51</f>
        <v>16708920.994953</v>
      </c>
    </row>
  </sheetData>
  <sheetProtection/>
  <mergeCells count="13">
    <mergeCell ref="B60:G60"/>
    <mergeCell ref="B61:G61"/>
    <mergeCell ref="B56:G56"/>
    <mergeCell ref="A3:G3"/>
    <mergeCell ref="A4:G4"/>
    <mergeCell ref="E6:G6"/>
    <mergeCell ref="D7:D8"/>
    <mergeCell ref="E7:E8"/>
    <mergeCell ref="F7:G7"/>
    <mergeCell ref="A1:B1"/>
    <mergeCell ref="A7:A8"/>
    <mergeCell ref="B7:B8"/>
    <mergeCell ref="F1:G1"/>
  </mergeCells>
  <printOptions horizontalCentered="1"/>
  <pageMargins left="0.7086614173228347" right="0.35433070866141736" top="0.7480314960629921" bottom="0.15748031496062992" header="0.5511811023622047" footer="0.2362204724409449"/>
  <pageSetup fitToHeight="5" fitToWidth="1" horizontalDpi="600" verticalDpi="600" orientation="portrait" paperSize="9" scale="70" r:id="rId1"/>
  <headerFooter alignWithMargins="0">
    <oddFooter>&amp;C&amp;".VnTime,Italic"&amp;8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tabSelected="1" view="pageLayout" zoomScale="80" zoomScalePageLayoutView="80" workbookViewId="0" topLeftCell="A1">
      <selection activeCell="I39" sqref="I39:K40"/>
    </sheetView>
  </sheetViews>
  <sheetFormatPr defaultColWidth="8.796875" defaultRowHeight="15"/>
  <cols>
    <col min="1" max="1" width="5.09765625" style="3" customWidth="1"/>
    <col min="2" max="2" width="58.19921875" style="3" customWidth="1"/>
    <col min="3" max="3" width="12.59765625" style="3" customWidth="1"/>
    <col min="4" max="4" width="10.8984375" style="3" customWidth="1"/>
    <col min="5" max="6" width="12.09765625" style="3" customWidth="1"/>
    <col min="7" max="7" width="11.3984375" style="3" customWidth="1"/>
    <col min="8" max="8" width="11.19921875" style="3" customWidth="1"/>
    <col min="9" max="11" width="10" style="3" customWidth="1"/>
    <col min="12" max="12" width="18" style="3" bestFit="1" customWidth="1"/>
    <col min="13" max="13" width="24.09765625" style="3" bestFit="1" customWidth="1"/>
    <col min="14" max="16384" width="9" style="3" customWidth="1"/>
  </cols>
  <sheetData>
    <row r="1" spans="1:11" ht="21" customHeight="1">
      <c r="A1" s="498"/>
      <c r="B1" s="498"/>
      <c r="C1" s="1"/>
      <c r="D1" s="2"/>
      <c r="E1" s="1"/>
      <c r="F1" s="2"/>
      <c r="G1" s="2"/>
      <c r="H1" s="1"/>
      <c r="I1" s="511" t="s">
        <v>106</v>
      </c>
      <c r="J1" s="511"/>
      <c r="K1" s="511"/>
    </row>
    <row r="2" spans="1:11" ht="3.75" customHeight="1">
      <c r="A2" s="4"/>
      <c r="B2" s="4"/>
      <c r="C2" s="1"/>
      <c r="D2" s="1"/>
      <c r="E2" s="1"/>
      <c r="F2" s="1"/>
      <c r="G2" s="1"/>
      <c r="H2" s="1"/>
      <c r="I2" s="1"/>
      <c r="J2" s="1"/>
      <c r="K2" s="1"/>
    </row>
    <row r="3" spans="1:11" ht="21" customHeight="1">
      <c r="A3" s="2" t="s">
        <v>126</v>
      </c>
      <c r="B3" s="2"/>
      <c r="C3" s="5"/>
      <c r="D3" s="5"/>
      <c r="E3" s="5"/>
      <c r="F3" s="5"/>
      <c r="G3" s="5"/>
      <c r="H3" s="5"/>
      <c r="I3" s="5"/>
      <c r="J3" s="5"/>
      <c r="K3" s="5"/>
    </row>
    <row r="4" spans="1:11" ht="21" customHeight="1">
      <c r="A4" s="2" t="s">
        <v>414</v>
      </c>
      <c r="B4" s="2"/>
      <c r="C4" s="1"/>
      <c r="D4" s="1"/>
      <c r="E4" s="1"/>
      <c r="F4" s="1"/>
      <c r="G4" s="1"/>
      <c r="H4" s="1"/>
      <c r="I4" s="1"/>
      <c r="J4" s="1"/>
      <c r="K4" s="1"/>
    </row>
    <row r="5" spans="1:11" ht="21" customHeight="1">
      <c r="A5" s="430" t="s">
        <v>421</v>
      </c>
      <c r="B5" s="2"/>
      <c r="C5" s="1"/>
      <c r="D5" s="1"/>
      <c r="E5" s="1"/>
      <c r="F5" s="1"/>
      <c r="G5" s="1"/>
      <c r="H5" s="1"/>
      <c r="I5" s="1"/>
      <c r="J5" s="1"/>
      <c r="K5" s="1"/>
    </row>
    <row r="6" spans="1:11" ht="3.75" customHeight="1">
      <c r="A6" s="6"/>
      <c r="B6" s="6"/>
      <c r="C6" s="1"/>
      <c r="D6" s="1"/>
      <c r="E6" s="1"/>
      <c r="F6" s="1"/>
      <c r="G6" s="1"/>
      <c r="H6" s="1"/>
      <c r="I6" s="1"/>
      <c r="J6" s="1"/>
      <c r="K6" s="1"/>
    </row>
    <row r="7" spans="1:11" ht="19.5" customHeight="1" thickBot="1">
      <c r="A7" s="7"/>
      <c r="B7" s="7"/>
      <c r="C7" s="8"/>
      <c r="D7" s="8"/>
      <c r="E7" s="8"/>
      <c r="F7" s="507" t="s">
        <v>73</v>
      </c>
      <c r="G7" s="507"/>
      <c r="H7" s="507"/>
      <c r="I7" s="507"/>
      <c r="J7" s="507"/>
      <c r="K7" s="507"/>
    </row>
    <row r="8" spans="1:11" s="9" customFormat="1" ht="21.75" customHeight="1">
      <c r="A8" s="55"/>
      <c r="B8" s="56"/>
      <c r="C8" s="494" t="s">
        <v>51</v>
      </c>
      <c r="D8" s="496" t="s">
        <v>33</v>
      </c>
      <c r="E8" s="509"/>
      <c r="F8" s="494" t="s">
        <v>54</v>
      </c>
      <c r="G8" s="496" t="s">
        <v>33</v>
      </c>
      <c r="H8" s="509"/>
      <c r="I8" s="496" t="s">
        <v>77</v>
      </c>
      <c r="J8" s="512"/>
      <c r="K8" s="497"/>
    </row>
    <row r="9" spans="1:11" s="9" customFormat="1" ht="21.75" customHeight="1">
      <c r="A9" s="58" t="s">
        <v>3</v>
      </c>
      <c r="B9" s="52"/>
      <c r="C9" s="495"/>
      <c r="D9" s="510" t="s">
        <v>127</v>
      </c>
      <c r="E9" s="510" t="s">
        <v>128</v>
      </c>
      <c r="F9" s="495"/>
      <c r="G9" s="510" t="s">
        <v>127</v>
      </c>
      <c r="H9" s="510" t="s">
        <v>128</v>
      </c>
      <c r="I9" s="59" t="s">
        <v>36</v>
      </c>
      <c r="J9" s="59" t="s">
        <v>36</v>
      </c>
      <c r="K9" s="64" t="s">
        <v>36</v>
      </c>
    </row>
    <row r="10" spans="1:11" s="9" customFormat="1" ht="21.75" customHeight="1">
      <c r="A10" s="58" t="s">
        <v>4</v>
      </c>
      <c r="B10" s="52" t="s">
        <v>116</v>
      </c>
      <c r="C10" s="495"/>
      <c r="D10" s="495"/>
      <c r="E10" s="495"/>
      <c r="F10" s="495"/>
      <c r="G10" s="495"/>
      <c r="H10" s="495"/>
      <c r="I10" s="59" t="s">
        <v>37</v>
      </c>
      <c r="J10" s="59" t="s">
        <v>37</v>
      </c>
      <c r="K10" s="64" t="s">
        <v>37</v>
      </c>
    </row>
    <row r="11" spans="1:11" s="9" customFormat="1" ht="21.75" customHeight="1">
      <c r="A11" s="58" t="s">
        <v>4</v>
      </c>
      <c r="B11" s="52"/>
      <c r="C11" s="495"/>
      <c r="D11" s="495"/>
      <c r="E11" s="495"/>
      <c r="F11" s="495"/>
      <c r="G11" s="495"/>
      <c r="H11" s="495"/>
      <c r="I11" s="59" t="s">
        <v>42</v>
      </c>
      <c r="J11" s="59" t="s">
        <v>41</v>
      </c>
      <c r="K11" s="64" t="s">
        <v>38</v>
      </c>
    </row>
    <row r="12" spans="1:11" s="9" customFormat="1" ht="21.75" customHeight="1">
      <c r="A12" s="60"/>
      <c r="B12" s="61"/>
      <c r="C12" s="508"/>
      <c r="D12" s="508"/>
      <c r="E12" s="508"/>
      <c r="F12" s="508"/>
      <c r="G12" s="508"/>
      <c r="H12" s="508"/>
      <c r="I12" s="62" t="s">
        <v>43</v>
      </c>
      <c r="J12" s="62"/>
      <c r="K12" s="63"/>
    </row>
    <row r="13" spans="1:11" s="21" customFormat="1" ht="17.25" customHeight="1">
      <c r="A13" s="19" t="s">
        <v>5</v>
      </c>
      <c r="B13" s="38" t="s">
        <v>6</v>
      </c>
      <c r="C13" s="20" t="s">
        <v>35</v>
      </c>
      <c r="D13" s="20">
        <v>2</v>
      </c>
      <c r="E13" s="20">
        <f>D13+1</f>
        <v>3</v>
      </c>
      <c r="F13" s="20" t="s">
        <v>39</v>
      </c>
      <c r="G13" s="20">
        <v>5</v>
      </c>
      <c r="H13" s="20">
        <f>G13+1</f>
        <v>6</v>
      </c>
      <c r="I13" s="20" t="s">
        <v>47</v>
      </c>
      <c r="J13" s="20" t="s">
        <v>48</v>
      </c>
      <c r="K13" s="47" t="s">
        <v>49</v>
      </c>
    </row>
    <row r="14" spans="1:13" s="8" customFormat="1" ht="42.75" customHeight="1">
      <c r="A14" s="10"/>
      <c r="B14" s="419" t="s">
        <v>409</v>
      </c>
      <c r="C14" s="87">
        <f>C15+C34+C41+C42+C43++C44+C45</f>
        <v>26820144.243054003</v>
      </c>
      <c r="D14" s="87">
        <f>D15+D34+D42+D43++D44+D45</f>
        <v>8422530</v>
      </c>
      <c r="E14" s="87">
        <f>E15+E34+E42+E43++E44+E45</f>
        <v>12045284.243054</v>
      </c>
      <c r="F14" s="87">
        <f>F15+F34+F42+F41+F43++F45</f>
        <v>41098877.23208801</v>
      </c>
      <c r="G14" s="87">
        <f>G15+G34+G42+G41+G43+G45</f>
        <v>16680315.283703001</v>
      </c>
      <c r="H14" s="87">
        <f>H15+H34+H41+H42+H43+H44+H45</f>
        <v>24418561.948385</v>
      </c>
      <c r="I14" s="87">
        <f>F14/C14%</f>
        <v>153.2388374187509</v>
      </c>
      <c r="J14" s="87">
        <f>G14/D14%</f>
        <v>198.04399964978458</v>
      </c>
      <c r="K14" s="88">
        <f>H14/E14%</f>
        <v>202.72300309115693</v>
      </c>
      <c r="L14" s="397"/>
      <c r="M14" s="398"/>
    </row>
    <row r="15" spans="1:12" s="8" customFormat="1" ht="27" customHeight="1">
      <c r="A15" s="10" t="s">
        <v>5</v>
      </c>
      <c r="B15" s="41" t="s">
        <v>90</v>
      </c>
      <c r="C15" s="87">
        <f aca="true" t="shared" si="0" ref="C15:H15">C16+C26+C30+C31+C32+C33</f>
        <v>17919529.257054</v>
      </c>
      <c r="D15" s="87">
        <f t="shared" si="0"/>
        <v>5927361</v>
      </c>
      <c r="E15" s="87">
        <f t="shared" si="0"/>
        <v>11992168.257054001</v>
      </c>
      <c r="F15" s="87">
        <f t="shared" si="0"/>
        <v>20453607.314704005</v>
      </c>
      <c r="G15" s="87">
        <f t="shared" si="0"/>
        <v>6543036.223279</v>
      </c>
      <c r="H15" s="87">
        <f t="shared" si="0"/>
        <v>13910571.091425002</v>
      </c>
      <c r="I15" s="87">
        <f aca="true" t="shared" si="1" ref="I15:I45">F15/C15%</f>
        <v>114.1414320727899</v>
      </c>
      <c r="J15" s="87">
        <f aca="true" t="shared" si="2" ref="J15:J45">G15/D15%</f>
        <v>110.38700398506182</v>
      </c>
      <c r="K15" s="88">
        <f>H15/E15%</f>
        <v>115.99713073774264</v>
      </c>
      <c r="L15" s="397"/>
    </row>
    <row r="16" spans="1:12" s="8" customFormat="1" ht="27" customHeight="1">
      <c r="A16" s="10" t="s">
        <v>16</v>
      </c>
      <c r="B16" s="41" t="s">
        <v>30</v>
      </c>
      <c r="C16" s="87">
        <f>D16+E16</f>
        <v>7441848.257054</v>
      </c>
      <c r="D16" s="87">
        <f>D17+D24+D25</f>
        <v>2613151</v>
      </c>
      <c r="E16" s="87">
        <f>E17+E24+F19</f>
        <v>4828697.257054</v>
      </c>
      <c r="F16" s="87">
        <f>G16+H16</f>
        <v>8868263.358572</v>
      </c>
      <c r="G16" s="87">
        <f>G17+G24+G25</f>
        <v>2864820.065394</v>
      </c>
      <c r="H16" s="87">
        <f>H17+H24+H25</f>
        <v>6003443.2931780005</v>
      </c>
      <c r="I16" s="87">
        <f t="shared" si="1"/>
        <v>119.16748437010828</v>
      </c>
      <c r="J16" s="87">
        <f t="shared" si="2"/>
        <v>109.63086577828837</v>
      </c>
      <c r="K16" s="88">
        <f>H16/E16%</f>
        <v>124.3284259415492</v>
      </c>
      <c r="L16" s="397"/>
    </row>
    <row r="17" spans="1:12" s="8" customFormat="1" ht="27" customHeight="1">
      <c r="A17" s="16">
        <v>1</v>
      </c>
      <c r="B17" s="39" t="s">
        <v>67</v>
      </c>
      <c r="C17" s="87">
        <f>D17+E17</f>
        <v>6168606</v>
      </c>
      <c r="D17" s="87">
        <f>2618851-118545-5700</f>
        <v>2494606</v>
      </c>
      <c r="E17" s="87">
        <f>3306113+367887</f>
        <v>3674000</v>
      </c>
      <c r="F17" s="87">
        <f>G17+H17</f>
        <v>8629418.358572</v>
      </c>
      <c r="G17" s="87">
        <f>'[7]Mau_62'!$F$14/1000000-59286.70145</f>
        <v>2627275.065394</v>
      </c>
      <c r="H17" s="87">
        <f>'[6]Mau_62'!$G$14/1000000+'[6]Mau_62'!$H$14/1000000-99597.931</f>
        <v>6002143.2931780005</v>
      </c>
      <c r="I17" s="87">
        <f t="shared" si="1"/>
        <v>139.89251961580948</v>
      </c>
      <c r="J17" s="87">
        <f t="shared" si="2"/>
        <v>105.3182372444386</v>
      </c>
      <c r="K17" s="88">
        <f>H17/E17%</f>
        <v>163.3680809248231</v>
      </c>
      <c r="L17" s="397"/>
    </row>
    <row r="18" spans="1:12" s="14" customFormat="1" ht="27" customHeight="1">
      <c r="A18" s="17"/>
      <c r="B18" s="40" t="s">
        <v>112</v>
      </c>
      <c r="C18" s="87">
        <f aca="true" t="shared" si="3" ref="C18:C23">D18+E18</f>
        <v>0</v>
      </c>
      <c r="D18" s="87"/>
      <c r="E18" s="87"/>
      <c r="F18" s="87">
        <f aca="true" t="shared" si="4" ref="F18:F45">G18+H18</f>
        <v>0</v>
      </c>
      <c r="G18" s="87"/>
      <c r="H18" s="87"/>
      <c r="I18" s="87"/>
      <c r="J18" s="87"/>
      <c r="K18" s="88"/>
      <c r="L18" s="397"/>
    </row>
    <row r="19" spans="1:12" s="14" customFormat="1" ht="27" customHeight="1">
      <c r="A19" s="15" t="s">
        <v>13</v>
      </c>
      <c r="B19" s="40" t="s">
        <v>60</v>
      </c>
      <c r="C19" s="87">
        <f t="shared" si="3"/>
        <v>107882</v>
      </c>
      <c r="D19" s="87">
        <v>107882</v>
      </c>
      <c r="E19" s="87"/>
      <c r="F19" s="87">
        <f t="shared" si="4"/>
        <v>1154697.257054</v>
      </c>
      <c r="G19" s="87">
        <f>'[3]Mau_62'!$F$17/1000000</f>
        <v>217698.20242</v>
      </c>
      <c r="H19" s="87">
        <f>('[3]Mau_62'!$G$17+'[3]Mau_62'!$H$17)/1000000</f>
        <v>936999.054634</v>
      </c>
      <c r="I19" s="87">
        <f t="shared" si="1"/>
        <v>1070.3335654270406</v>
      </c>
      <c r="J19" s="87">
        <f t="shared" si="2"/>
        <v>201.79288706178974</v>
      </c>
      <c r="K19" s="88"/>
      <c r="L19" s="397"/>
    </row>
    <row r="20" spans="1:12" s="8" customFormat="1" ht="27" customHeight="1">
      <c r="A20" s="15" t="s">
        <v>13</v>
      </c>
      <c r="B20" s="40" t="s">
        <v>40</v>
      </c>
      <c r="C20" s="87">
        <f t="shared" si="3"/>
        <v>200</v>
      </c>
      <c r="D20" s="87">
        <v>200</v>
      </c>
      <c r="E20" s="87">
        <v>0</v>
      </c>
      <c r="F20" s="87">
        <f t="shared" si="4"/>
        <v>200</v>
      </c>
      <c r="G20" s="87">
        <f>'[3]Mau_62'!$F$18/1000000</f>
        <v>200</v>
      </c>
      <c r="H20" s="87">
        <f>'[3]Mau_62'!$G$18+'[3]Mau_62'!$H$18</f>
        <v>0</v>
      </c>
      <c r="I20" s="87">
        <f t="shared" si="1"/>
        <v>100</v>
      </c>
      <c r="J20" s="87">
        <f t="shared" si="2"/>
        <v>100</v>
      </c>
      <c r="K20" s="88"/>
      <c r="L20" s="397"/>
    </row>
    <row r="21" spans="1:12" s="14" customFormat="1" ht="27" customHeight="1">
      <c r="A21" s="16"/>
      <c r="B21" s="40" t="s">
        <v>137</v>
      </c>
      <c r="C21" s="87">
        <f t="shared" si="3"/>
        <v>0</v>
      </c>
      <c r="D21" s="87"/>
      <c r="E21" s="87"/>
      <c r="F21" s="87">
        <f t="shared" si="4"/>
        <v>0</v>
      </c>
      <c r="G21" s="87"/>
      <c r="H21" s="87"/>
      <c r="I21" s="87"/>
      <c r="J21" s="87"/>
      <c r="K21" s="88"/>
      <c r="L21" s="397"/>
    </row>
    <row r="22" spans="1:12" s="14" customFormat="1" ht="27" customHeight="1">
      <c r="A22" s="421" t="s">
        <v>13</v>
      </c>
      <c r="B22" s="40" t="s">
        <v>23</v>
      </c>
      <c r="C22" s="87">
        <f t="shared" si="3"/>
        <v>4390000</v>
      </c>
      <c r="D22" s="89">
        <v>716000</v>
      </c>
      <c r="E22" s="89">
        <f>3306113+367887</f>
        <v>3674000</v>
      </c>
      <c r="F22" s="87">
        <f t="shared" si="4"/>
        <v>7208891.2931780005</v>
      </c>
      <c r="G22" s="89">
        <v>1206748</v>
      </c>
      <c r="H22" s="87">
        <f>'[3]Mau_62'!$G$14/1000000+'[3]Mau_62'!$H$14/1000000-99597.931</f>
        <v>6002143.2931780005</v>
      </c>
      <c r="I22" s="87">
        <f t="shared" si="1"/>
        <v>164.21164676943053</v>
      </c>
      <c r="J22" s="87">
        <f t="shared" si="2"/>
        <v>168.54022346368714</v>
      </c>
      <c r="K22" s="88">
        <f>H22/E22%</f>
        <v>163.3680809248231</v>
      </c>
      <c r="L22" s="397"/>
    </row>
    <row r="23" spans="1:12" s="14" customFormat="1" ht="27" customHeight="1">
      <c r="A23" s="421" t="s">
        <v>13</v>
      </c>
      <c r="B23" s="40" t="s">
        <v>24</v>
      </c>
      <c r="C23" s="87">
        <f t="shared" si="3"/>
        <v>27097</v>
      </c>
      <c r="D23" s="89">
        <v>27097</v>
      </c>
      <c r="E23" s="89"/>
      <c r="F23" s="87">
        <f t="shared" si="4"/>
        <v>38553</v>
      </c>
      <c r="G23" s="89">
        <v>38553</v>
      </c>
      <c r="H23" s="89">
        <v>0</v>
      </c>
      <c r="I23" s="87">
        <f t="shared" si="1"/>
        <v>142.27774292357086</v>
      </c>
      <c r="J23" s="87">
        <f t="shared" si="2"/>
        <v>142.27774292357086</v>
      </c>
      <c r="K23" s="88"/>
      <c r="L23" s="397"/>
    </row>
    <row r="24" spans="1:12" s="8" customFormat="1" ht="75" customHeight="1">
      <c r="A24" s="22">
        <v>2</v>
      </c>
      <c r="B24" s="48" t="s">
        <v>57</v>
      </c>
      <c r="C24" s="89"/>
      <c r="D24" s="87">
        <v>0</v>
      </c>
      <c r="E24" s="87">
        <v>0</v>
      </c>
      <c r="F24" s="87">
        <f t="shared" si="4"/>
        <v>0</v>
      </c>
      <c r="G24" s="87">
        <f>'[3]Mau_62'!$F$28</f>
        <v>0</v>
      </c>
      <c r="H24" s="87">
        <f>'[3]Mau_62'!$G$28+'[3]Mau_62'!$H$28</f>
        <v>0</v>
      </c>
      <c r="I24" s="87"/>
      <c r="J24" s="87"/>
      <c r="K24" s="88"/>
      <c r="L24" s="397"/>
    </row>
    <row r="25" spans="1:12" s="8" customFormat="1" ht="23.25" customHeight="1">
      <c r="A25" s="16">
        <v>3</v>
      </c>
      <c r="B25" s="39" t="s">
        <v>111</v>
      </c>
      <c r="C25" s="89"/>
      <c r="D25" s="87">
        <v>118545</v>
      </c>
      <c r="E25" s="87">
        <v>0</v>
      </c>
      <c r="F25" s="87">
        <f t="shared" si="4"/>
        <v>238845</v>
      </c>
      <c r="G25" s="87">
        <f>'[6]Mau_62'!$F$29/1000000</f>
        <v>237545</v>
      </c>
      <c r="H25" s="87">
        <f>'[6]Mau_62'!$G$29/1000000+'[6]Mau_62'!$H$29</f>
        <v>1300</v>
      </c>
      <c r="I25" s="87"/>
      <c r="J25" s="87">
        <f t="shared" si="2"/>
        <v>200.38382049010923</v>
      </c>
      <c r="K25" s="88"/>
      <c r="L25" s="397"/>
    </row>
    <row r="26" spans="1:12" s="8" customFormat="1" ht="23.25" customHeight="1">
      <c r="A26" s="10" t="s">
        <v>17</v>
      </c>
      <c r="B26" s="41" t="s">
        <v>25</v>
      </c>
      <c r="C26" s="89">
        <f>D26+E26</f>
        <v>10108173</v>
      </c>
      <c r="D26" s="87">
        <v>3218210</v>
      </c>
      <c r="E26" s="87">
        <f>5619608+1270355</f>
        <v>6889963</v>
      </c>
      <c r="F26" s="87">
        <f t="shared" si="4"/>
        <v>11582645.968297001</v>
      </c>
      <c r="G26" s="87">
        <f>'[7]Mau_62'!$F$31/1000000-4035.868</f>
        <v>3675518.1700500003</v>
      </c>
      <c r="H26" s="87">
        <f>('[6]Mau_62'!$G$31+'[6]Mau_62'!$H$31)/1000000-23180.499</f>
        <v>7907127.798247</v>
      </c>
      <c r="I26" s="87">
        <f t="shared" si="1"/>
        <v>114.5869383942776</v>
      </c>
      <c r="J26" s="87">
        <f t="shared" si="2"/>
        <v>114.21001643926283</v>
      </c>
      <c r="K26" s="88">
        <f>H26/E26%</f>
        <v>114.76299362198316</v>
      </c>
      <c r="L26" s="397"/>
    </row>
    <row r="27" spans="1:12" s="8" customFormat="1" ht="22.5" customHeight="1">
      <c r="A27" s="10"/>
      <c r="B27" s="40" t="s">
        <v>28</v>
      </c>
      <c r="C27" s="89"/>
      <c r="D27" s="87"/>
      <c r="E27" s="87"/>
      <c r="F27" s="87">
        <f t="shared" si="4"/>
        <v>0</v>
      </c>
      <c r="G27" s="87"/>
      <c r="H27" s="87"/>
      <c r="I27" s="87"/>
      <c r="J27" s="87"/>
      <c r="K27" s="88"/>
      <c r="L27" s="397"/>
    </row>
    <row r="28" spans="1:12" s="8" customFormat="1" ht="34.5" customHeight="1">
      <c r="A28" s="16">
        <v>1</v>
      </c>
      <c r="B28" s="40" t="s">
        <v>79</v>
      </c>
      <c r="C28" s="89">
        <f aca="true" t="shared" si="5" ref="C28:C33">D28+E28</f>
        <v>4623539</v>
      </c>
      <c r="D28" s="87">
        <v>777366</v>
      </c>
      <c r="E28" s="87">
        <v>3846173</v>
      </c>
      <c r="F28" s="87">
        <f t="shared" si="4"/>
        <v>4507796.592112</v>
      </c>
      <c r="G28" s="87">
        <f>'[3]Mau_62'!$F$34/1000000</f>
        <v>686794.97198</v>
      </c>
      <c r="H28" s="87">
        <f>('[3]Mau_62'!$G$34+'[3]Mau_62'!$H$34)/1000000</f>
        <v>3821001.620132</v>
      </c>
      <c r="I28" s="87">
        <f t="shared" si="1"/>
        <v>97.49667066963208</v>
      </c>
      <c r="J28" s="87">
        <f t="shared" si="2"/>
        <v>88.34898516014336</v>
      </c>
      <c r="K28" s="88">
        <f>H28/E28%</f>
        <v>99.34554738260603</v>
      </c>
      <c r="L28" s="397"/>
    </row>
    <row r="29" spans="1:12" s="8" customFormat="1" ht="34.5" customHeight="1">
      <c r="A29" s="16">
        <f>A28+1</f>
        <v>2</v>
      </c>
      <c r="B29" s="40" t="s">
        <v>118</v>
      </c>
      <c r="C29" s="89">
        <f t="shared" si="5"/>
        <v>31896</v>
      </c>
      <c r="D29" s="87">
        <v>31896</v>
      </c>
      <c r="E29" s="87">
        <v>0</v>
      </c>
      <c r="F29" s="87">
        <f t="shared" si="4"/>
        <v>37855.738598</v>
      </c>
      <c r="G29" s="87">
        <f>'[3]Mau_62'!$F$35/1000000</f>
        <v>37575.103598</v>
      </c>
      <c r="H29" s="87">
        <f>('[3]Mau_62'!$G$35+'[3]Mau_62'!$H$35)/1000000</f>
        <v>280.635</v>
      </c>
      <c r="I29" s="87">
        <f t="shared" si="1"/>
        <v>118.68490907323805</v>
      </c>
      <c r="J29" s="87">
        <f t="shared" si="2"/>
        <v>117.80506520566844</v>
      </c>
      <c r="K29" s="88"/>
      <c r="L29" s="397"/>
    </row>
    <row r="30" spans="1:12" ht="34.5" customHeight="1">
      <c r="A30" s="10" t="s">
        <v>18</v>
      </c>
      <c r="B30" s="41" t="s">
        <v>66</v>
      </c>
      <c r="C30" s="87">
        <f t="shared" si="5"/>
        <v>4600</v>
      </c>
      <c r="D30" s="90">
        <v>4600</v>
      </c>
      <c r="E30" s="87"/>
      <c r="F30" s="87">
        <f t="shared" si="4"/>
        <v>1497.987835</v>
      </c>
      <c r="G30" s="87">
        <f>'[7]Mau_62'!$F$30/1000000</f>
        <v>1497.987835</v>
      </c>
      <c r="H30" s="87"/>
      <c r="I30" s="87">
        <f t="shared" si="1"/>
        <v>32.5649529347826</v>
      </c>
      <c r="J30" s="87">
        <f t="shared" si="2"/>
        <v>32.5649529347826</v>
      </c>
      <c r="K30" s="88"/>
      <c r="L30" s="397"/>
    </row>
    <row r="31" spans="1:12" ht="34.5" customHeight="1">
      <c r="A31" s="10" t="s">
        <v>19</v>
      </c>
      <c r="B31" s="41" t="s">
        <v>86</v>
      </c>
      <c r="C31" s="87">
        <f t="shared" si="5"/>
        <v>1200</v>
      </c>
      <c r="D31" s="90">
        <v>1200</v>
      </c>
      <c r="E31" s="87"/>
      <c r="F31" s="87">
        <f t="shared" si="4"/>
        <v>1200</v>
      </c>
      <c r="G31" s="87">
        <f>'[7]Mau_62'!$F$45/1000000</f>
        <v>1200</v>
      </c>
      <c r="H31" s="87"/>
      <c r="I31" s="87">
        <f t="shared" si="1"/>
        <v>100</v>
      </c>
      <c r="J31" s="87">
        <f t="shared" si="2"/>
        <v>100</v>
      </c>
      <c r="K31" s="88"/>
      <c r="L31" s="397"/>
    </row>
    <row r="32" spans="1:11" ht="34.5" customHeight="1">
      <c r="A32" s="10" t="s">
        <v>20</v>
      </c>
      <c r="B32" s="41" t="s">
        <v>26</v>
      </c>
      <c r="C32" s="87">
        <f t="shared" si="5"/>
        <v>302408</v>
      </c>
      <c r="D32" s="90">
        <v>90200</v>
      </c>
      <c r="E32" s="87">
        <f>178801+33407</f>
        <v>212208</v>
      </c>
      <c r="F32" s="87">
        <f t="shared" si="4"/>
        <v>0</v>
      </c>
      <c r="G32" s="87"/>
      <c r="H32" s="87"/>
      <c r="I32" s="87">
        <f t="shared" si="1"/>
        <v>0</v>
      </c>
      <c r="J32" s="87">
        <f t="shared" si="2"/>
        <v>0</v>
      </c>
      <c r="K32" s="88">
        <f>H32/E32%</f>
        <v>0</v>
      </c>
    </row>
    <row r="33" spans="1:12" ht="34.5" customHeight="1">
      <c r="A33" s="10" t="s">
        <v>27</v>
      </c>
      <c r="B33" s="41" t="s">
        <v>68</v>
      </c>
      <c r="C33" s="87">
        <f t="shared" si="5"/>
        <v>61300</v>
      </c>
      <c r="D33" s="90">
        <v>0</v>
      </c>
      <c r="E33" s="87">
        <f>42961+18339</f>
        <v>61300</v>
      </c>
      <c r="F33" s="87">
        <f t="shared" si="4"/>
        <v>0</v>
      </c>
      <c r="G33" s="87"/>
      <c r="H33" s="87"/>
      <c r="I33" s="87">
        <f t="shared" si="1"/>
        <v>0</v>
      </c>
      <c r="J33" s="87"/>
      <c r="K33" s="88">
        <f>H33/E33%</f>
        <v>0</v>
      </c>
      <c r="L33" s="394"/>
    </row>
    <row r="34" spans="1:12" s="14" customFormat="1" ht="34.5" customHeight="1">
      <c r="A34" s="10" t="s">
        <v>6</v>
      </c>
      <c r="B34" s="49" t="s">
        <v>91</v>
      </c>
      <c r="C34" s="89">
        <f>C35+C39</f>
        <v>117288.986</v>
      </c>
      <c r="D34" s="89">
        <f>D35+D39</f>
        <v>64173</v>
      </c>
      <c r="E34" s="89">
        <f>E35+E39</f>
        <v>53115.986</v>
      </c>
      <c r="F34" s="87">
        <f t="shared" si="4"/>
        <v>186100.99945</v>
      </c>
      <c r="G34" s="87">
        <f>G35+G39</f>
        <v>63322.56945</v>
      </c>
      <c r="H34" s="87">
        <f>H35+H39</f>
        <v>122778.43</v>
      </c>
      <c r="I34" s="87">
        <f t="shared" si="1"/>
        <v>158.66877683638597</v>
      </c>
      <c r="J34" s="87">
        <f t="shared" si="2"/>
        <v>98.67478448880371</v>
      </c>
      <c r="K34" s="88">
        <f>H34/E34%</f>
        <v>231.15155953237883</v>
      </c>
      <c r="L34" s="395"/>
    </row>
    <row r="35" spans="1:13" ht="25.5" customHeight="1">
      <c r="A35" s="104" t="s">
        <v>16</v>
      </c>
      <c r="B35" s="96" t="s">
        <v>87</v>
      </c>
      <c r="C35" s="102">
        <f>C36+C37+C38</f>
        <v>117288.986</v>
      </c>
      <c r="D35" s="92">
        <f>D36+D37+D38</f>
        <v>64173</v>
      </c>
      <c r="E35" s="92">
        <f>E36+E37+E38</f>
        <v>53115.986</v>
      </c>
      <c r="F35" s="109">
        <f t="shared" si="4"/>
        <v>186100.99945</v>
      </c>
      <c r="G35" s="93">
        <f>G36+G37+G38</f>
        <v>63322.56945</v>
      </c>
      <c r="H35" s="111">
        <f>H36+H37+H38</f>
        <v>122778.43</v>
      </c>
      <c r="I35" s="87">
        <f t="shared" si="1"/>
        <v>158.66877683638597</v>
      </c>
      <c r="J35" s="87">
        <f t="shared" si="2"/>
        <v>98.67478448880371</v>
      </c>
      <c r="K35" s="88">
        <f>H35/E35%</f>
        <v>231.15155953237883</v>
      </c>
      <c r="L35" s="94"/>
      <c r="M35" s="94"/>
    </row>
    <row r="36" spans="1:13" ht="40.5" customHeight="1">
      <c r="A36" s="105">
        <v>1</v>
      </c>
      <c r="B36" s="107" t="s">
        <v>129</v>
      </c>
      <c r="C36" s="103">
        <f>D36+E36</f>
        <v>0</v>
      </c>
      <c r="D36" s="90"/>
      <c r="E36" s="87"/>
      <c r="F36" s="110">
        <f t="shared" si="4"/>
        <v>11981.689</v>
      </c>
      <c r="G36" s="113">
        <f>11981689000/1000000</f>
        <v>11981.689</v>
      </c>
      <c r="H36" s="112"/>
      <c r="I36" s="87"/>
      <c r="J36" s="87"/>
      <c r="K36" s="88"/>
      <c r="M36" s="400"/>
    </row>
    <row r="37" spans="1:13" ht="25.5" customHeight="1">
      <c r="A37" s="105">
        <v>2</v>
      </c>
      <c r="B37" s="107" t="s">
        <v>130</v>
      </c>
      <c r="C37" s="103">
        <f>D37+E37</f>
        <v>0</v>
      </c>
      <c r="D37" s="90"/>
      <c r="E37" s="87"/>
      <c r="F37" s="110">
        <f t="shared" si="4"/>
        <v>240</v>
      </c>
      <c r="G37" s="114">
        <f>240000000/1000000</f>
        <v>240</v>
      </c>
      <c r="H37" s="112"/>
      <c r="I37" s="87"/>
      <c r="J37" s="87"/>
      <c r="K37" s="88"/>
      <c r="L37" s="391"/>
      <c r="M37" s="392"/>
    </row>
    <row r="38" spans="1:11" ht="35.25" customHeight="1">
      <c r="A38" s="106">
        <v>3</v>
      </c>
      <c r="B38" s="108" t="s">
        <v>131</v>
      </c>
      <c r="C38" s="103">
        <f>D38+E38</f>
        <v>117288.986</v>
      </c>
      <c r="D38" s="90">
        <f>60000+4173</f>
        <v>64173</v>
      </c>
      <c r="E38" s="87">
        <f>29537.743+108.243+23470</f>
        <v>53115.986</v>
      </c>
      <c r="F38" s="110">
        <f t="shared" si="4"/>
        <v>173879.31045</v>
      </c>
      <c r="G38" s="87">
        <f>47065.01245+4035.868</f>
        <v>51100.880450000004</v>
      </c>
      <c r="H38" s="112">
        <v>122778.43</v>
      </c>
      <c r="I38" s="87">
        <f t="shared" si="1"/>
        <v>148.24862621798093</v>
      </c>
      <c r="J38" s="87">
        <f t="shared" si="2"/>
        <v>79.62987619403799</v>
      </c>
      <c r="K38" s="88">
        <f>H38/E38%</f>
        <v>231.15155953237883</v>
      </c>
    </row>
    <row r="39" spans="1:13" ht="25.5" customHeight="1">
      <c r="A39" s="104" t="s">
        <v>17</v>
      </c>
      <c r="B39" s="96" t="s">
        <v>88</v>
      </c>
      <c r="C39" s="103">
        <f aca="true" t="shared" si="6" ref="C39:C45">D39+E39</f>
        <v>0</v>
      </c>
      <c r="D39" s="90"/>
      <c r="E39" s="87"/>
      <c r="F39" s="87">
        <f t="shared" si="4"/>
        <v>0</v>
      </c>
      <c r="G39" s="87"/>
      <c r="H39" s="87"/>
      <c r="I39" s="87"/>
      <c r="J39" s="87"/>
      <c r="K39" s="88"/>
      <c r="L39" s="393"/>
      <c r="M39" s="399"/>
    </row>
    <row r="40" spans="1:11" ht="18.75" customHeight="1">
      <c r="A40" s="10"/>
      <c r="B40" s="39" t="s">
        <v>92</v>
      </c>
      <c r="C40" s="90">
        <f t="shared" si="6"/>
        <v>0</v>
      </c>
      <c r="D40" s="90"/>
      <c r="E40" s="87"/>
      <c r="F40" s="87">
        <f t="shared" si="4"/>
        <v>0</v>
      </c>
      <c r="G40" s="87"/>
      <c r="H40" s="87"/>
      <c r="I40" s="87"/>
      <c r="J40" s="87"/>
      <c r="K40" s="88"/>
    </row>
    <row r="41" spans="1:11" ht="24" customHeight="1">
      <c r="A41" s="10" t="s">
        <v>21</v>
      </c>
      <c r="B41" s="41" t="s">
        <v>132</v>
      </c>
      <c r="C41" s="90">
        <f t="shared" si="6"/>
        <v>6352330</v>
      </c>
      <c r="D41" s="90">
        <v>5289935</v>
      </c>
      <c r="E41" s="87">
        <v>1062395</v>
      </c>
      <c r="F41" s="87">
        <f t="shared" si="4"/>
        <v>8368999.178718</v>
      </c>
      <c r="G41" s="87">
        <f>'[3]Mau_62'!$F$51/1000000</f>
        <v>6378090.7748</v>
      </c>
      <c r="H41" s="87">
        <f>'[3]Mau_62'!$G$51/1000000</f>
        <v>1990908.403918</v>
      </c>
      <c r="I41" s="87">
        <f t="shared" si="1"/>
        <v>131.7469208734118</v>
      </c>
      <c r="J41" s="87">
        <f t="shared" si="2"/>
        <v>120.57030520790899</v>
      </c>
      <c r="K41" s="88">
        <f>H41/E41%</f>
        <v>187.39813383139037</v>
      </c>
    </row>
    <row r="42" spans="1:11" s="8" customFormat="1" ht="24.75" customHeight="1">
      <c r="A42" s="10" t="s">
        <v>29</v>
      </c>
      <c r="B42" s="41" t="s">
        <v>81</v>
      </c>
      <c r="C42" s="90">
        <f t="shared" si="6"/>
        <v>0</v>
      </c>
      <c r="D42" s="87"/>
      <c r="E42" s="87"/>
      <c r="F42" s="87">
        <f t="shared" si="4"/>
        <v>11711370.402426</v>
      </c>
      <c r="G42" s="87">
        <f>'Cân đối QT'!H16/1000000</f>
        <v>3429184.538922</v>
      </c>
      <c r="H42" s="87">
        <f>('[3]Mau_62'!$G$46+'[3]Mau_62'!$H$46)/1000000</f>
        <v>8282185.863504</v>
      </c>
      <c r="I42" s="87"/>
      <c r="J42" s="87"/>
      <c r="K42" s="88"/>
    </row>
    <row r="43" spans="1:11" s="8" customFormat="1" ht="22.5" customHeight="1">
      <c r="A43" s="10" t="s">
        <v>69</v>
      </c>
      <c r="B43" s="41" t="s">
        <v>121</v>
      </c>
      <c r="C43" s="90">
        <f t="shared" si="6"/>
        <v>0</v>
      </c>
      <c r="D43" s="87"/>
      <c r="E43" s="87"/>
      <c r="F43" s="87">
        <f t="shared" si="4"/>
        <v>378799.33679000003</v>
      </c>
      <c r="G43" s="87">
        <f>'[3]Mau_62'!$F$56/1000000</f>
        <v>266681.177252</v>
      </c>
      <c r="H43" s="87">
        <f>('[3]Mau_62'!$G$56+'[3]Mau_62'!$H$56)/1000000</f>
        <v>112118.159538</v>
      </c>
      <c r="I43" s="87"/>
      <c r="J43" s="87"/>
      <c r="K43" s="88"/>
    </row>
    <row r="44" spans="1:11" s="8" customFormat="1" ht="24.75" customHeight="1">
      <c r="A44" s="54" t="s">
        <v>123</v>
      </c>
      <c r="B44" s="41" t="s">
        <v>122</v>
      </c>
      <c r="C44" s="90">
        <f t="shared" si="6"/>
        <v>48688</v>
      </c>
      <c r="D44" s="87">
        <v>48688</v>
      </c>
      <c r="E44" s="87"/>
      <c r="F44" s="87">
        <f t="shared" si="4"/>
        <v>28605.71125</v>
      </c>
      <c r="G44" s="87">
        <f>'[3]Mau_62'!$F$57/1000000</f>
        <v>28605.71125</v>
      </c>
      <c r="H44" s="87"/>
      <c r="I44" s="87">
        <f t="shared" si="1"/>
        <v>58.75310394758462</v>
      </c>
      <c r="J44" s="87">
        <f t="shared" si="2"/>
        <v>58.75310394758462</v>
      </c>
      <c r="K44" s="88"/>
    </row>
    <row r="45" spans="1:11" ht="31.5" customHeight="1" thickBot="1">
      <c r="A45" s="95" t="s">
        <v>119</v>
      </c>
      <c r="B45" s="97" t="s">
        <v>120</v>
      </c>
      <c r="C45" s="99">
        <f t="shared" si="6"/>
        <v>2382308</v>
      </c>
      <c r="D45" s="100">
        <v>2382308</v>
      </c>
      <c r="E45" s="91"/>
      <c r="F45" s="98">
        <f t="shared" si="4"/>
        <v>0</v>
      </c>
      <c r="G45" s="91"/>
      <c r="H45" s="91"/>
      <c r="I45" s="98">
        <f t="shared" si="1"/>
        <v>0</v>
      </c>
      <c r="J45" s="98">
        <f t="shared" si="2"/>
        <v>0</v>
      </c>
      <c r="K45" s="101"/>
    </row>
    <row r="46" spans="1:2" ht="25.5" customHeight="1">
      <c r="A46" s="51"/>
      <c r="B46" s="51"/>
    </row>
    <row r="47" spans="1:2" ht="16.5" customHeight="1">
      <c r="A47" s="51"/>
      <c r="B47" s="51"/>
    </row>
    <row r="48" ht="18.75" hidden="1">
      <c r="A48" s="14"/>
    </row>
    <row r="50" spans="1:2" ht="20.25" customHeight="1">
      <c r="A50" s="51"/>
      <c r="B50" s="51"/>
    </row>
    <row r="51" spans="1:2" ht="20.25" customHeight="1">
      <c r="A51" s="51"/>
      <c r="B51" s="51"/>
    </row>
    <row r="52" spans="1:2" ht="20.25" customHeight="1">
      <c r="A52" s="51"/>
      <c r="B52" s="51"/>
    </row>
  </sheetData>
  <sheetProtection/>
  <mergeCells count="12">
    <mergeCell ref="I1:K1"/>
    <mergeCell ref="F7:K7"/>
    <mergeCell ref="I8:K8"/>
    <mergeCell ref="D8:E8"/>
    <mergeCell ref="D9:D12"/>
    <mergeCell ref="E9:E12"/>
    <mergeCell ref="A1:B1"/>
    <mergeCell ref="C8:C12"/>
    <mergeCell ref="F8:F12"/>
    <mergeCell ref="G8:H8"/>
    <mergeCell ref="G9:G12"/>
    <mergeCell ref="H9:H12"/>
  </mergeCells>
  <printOptions horizontalCentered="1"/>
  <pageMargins left="0.5511811023622047" right="0.35433070866141736" top="0.7480314960629921" bottom="0.15748031496062992" header="0.5511811023622047" footer="0.1968503937007874"/>
  <pageSetup fitToHeight="5" fitToWidth="1" horizontalDpi="600" verticalDpi="600" orientation="portrait" paperSize="9" scale="53" r:id="rId3"/>
  <headerFooter alignWithMargins="0">
    <oddFooter>&amp;C&amp;".VnTime,Italic"&amp;8
</oddFooter>
  </headerFooter>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
      <selection activeCell="M13" sqref="M13"/>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ismail - [2010]</cp:lastModifiedBy>
  <cp:lastPrinted>2023-04-07T01:49:42Z</cp:lastPrinted>
  <dcterms:created xsi:type="dcterms:W3CDTF">2001-01-04T01:21:32Z</dcterms:created>
  <dcterms:modified xsi:type="dcterms:W3CDTF">2023-05-10T02:26:25Z</dcterms:modified>
  <cp:category/>
  <cp:version/>
  <cp:contentType/>
  <cp:contentStatus/>
</cp:coreProperties>
</file>